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8795" windowHeight="11760"/>
  </bookViews>
  <sheets>
    <sheet name="Перечень услуг " sheetId="1" r:id="rId1"/>
  </sheets>
  <definedNames>
    <definedName name="_xlnm.Print_Area" localSheetId="0">'Перечень услуг '!$A$1:$J$137</definedName>
  </definedNames>
  <calcPr calcId="145621"/>
</workbook>
</file>

<file path=xl/calcChain.xml><?xml version="1.0" encoding="utf-8"?>
<calcChain xmlns="http://schemas.openxmlformats.org/spreadsheetml/2006/main">
  <c r="J32" i="1" l="1"/>
  <c r="F28" i="1"/>
  <c r="E100" i="1"/>
  <c r="H96" i="1"/>
  <c r="G96" i="1"/>
  <c r="F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H70" i="1"/>
  <c r="G70" i="1"/>
  <c r="F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5" i="1"/>
  <c r="S54" i="1"/>
  <c r="S52" i="1"/>
  <c r="S51" i="1"/>
  <c r="S49" i="1"/>
  <c r="H49" i="1"/>
  <c r="G49" i="1"/>
  <c r="F49" i="1"/>
  <c r="H41" i="1"/>
  <c r="G41" i="1"/>
  <c r="F41" i="1"/>
  <c r="F31" i="1"/>
  <c r="W31" i="1" s="1"/>
  <c r="F30" i="1"/>
  <c r="W29" i="1"/>
  <c r="U29" i="1"/>
  <c r="W28" i="1"/>
  <c r="F25" i="1"/>
  <c r="W25" i="1" s="1"/>
  <c r="F24" i="1"/>
  <c r="W24" i="1" s="1"/>
  <c r="F23" i="1"/>
  <c r="W23" i="1" s="1"/>
  <c r="F22" i="1"/>
  <c r="W22" i="1" s="1"/>
  <c r="F21" i="1"/>
  <c r="W21" i="1" s="1"/>
  <c r="F20" i="1"/>
  <c r="W20" i="1" s="1"/>
  <c r="F19" i="1"/>
  <c r="W19" i="1" s="1"/>
  <c r="F18" i="1"/>
  <c r="W18" i="1" s="1"/>
  <c r="F17" i="1"/>
  <c r="W17" i="1" s="1"/>
  <c r="F16" i="1"/>
  <c r="W16" i="1" s="1"/>
  <c r="F15" i="1"/>
  <c r="W15" i="1" s="1"/>
  <c r="F14" i="1"/>
  <c r="W14" i="1" s="1"/>
  <c r="F13" i="1"/>
  <c r="W13" i="1" s="1"/>
  <c r="F12" i="1"/>
  <c r="F11" i="1"/>
  <c r="W11" i="1" s="1"/>
  <c r="F10" i="1"/>
  <c r="W10" i="1" s="1"/>
  <c r="F32" i="1" l="1"/>
  <c r="U28" i="1"/>
  <c r="J27" i="1"/>
  <c r="U12" i="1"/>
  <c r="F27" i="1"/>
  <c r="S96" i="1"/>
  <c r="W12" i="1"/>
  <c r="U13" i="1"/>
  <c r="U19" i="1"/>
  <c r="U25" i="1"/>
  <c r="H100" i="1"/>
  <c r="G100" i="1"/>
  <c r="U11" i="1"/>
  <c r="U18" i="1"/>
  <c r="U22" i="1"/>
  <c r="U24" i="1"/>
  <c r="U14" i="1"/>
  <c r="U15" i="1"/>
  <c r="U16" i="1"/>
  <c r="U17" i="1"/>
  <c r="U20" i="1"/>
  <c r="U21" i="1"/>
  <c r="U23" i="1"/>
  <c r="U30" i="1"/>
  <c r="W30" i="1"/>
  <c r="W32" i="1" s="1"/>
  <c r="U31" i="1"/>
  <c r="F33" i="1" l="1"/>
  <c r="F100" i="1" s="1"/>
  <c r="U32" i="1"/>
  <c r="U10" i="1"/>
  <c r="W27" i="1"/>
  <c r="W33" i="1" s="1"/>
  <c r="J33" i="1" l="1"/>
  <c r="U33" i="1" s="1"/>
  <c r="U27" i="1"/>
</calcChain>
</file>

<file path=xl/sharedStrings.xml><?xml version="1.0" encoding="utf-8"?>
<sst xmlns="http://schemas.openxmlformats.org/spreadsheetml/2006/main" count="547" uniqueCount="132">
  <si>
    <t>№ п\п</t>
  </si>
  <si>
    <t>Объекты обслуживания</t>
  </si>
  <si>
    <t>Месторасположение</t>
  </si>
  <si>
    <t>Инвентарный номер</t>
  </si>
  <si>
    <t>Площадь объекта, м2</t>
  </si>
  <si>
    <t>Площадь убираемых помещений и территорий, м2</t>
  </si>
  <si>
    <r>
      <t>Цена уборки за 1 м</t>
    </r>
    <r>
      <rPr>
        <vertAlign val="superscript"/>
        <sz val="11"/>
        <rFont val="Arial"/>
        <family val="2"/>
        <charset val="204"/>
      </rPr>
      <t>2</t>
    </r>
  </si>
  <si>
    <t>Сумма, руб.</t>
  </si>
  <si>
    <t>Всего стоимость работ, услуг в месяц руб., без НДС</t>
  </si>
  <si>
    <t>Наименование Подрядчика оказывающего услугу</t>
  </si>
  <si>
    <t xml:space="preserve">Общая убираемая </t>
  </si>
  <si>
    <t>в т.ч. уборка прилегающей территории</t>
  </si>
  <si>
    <t>Летний период</t>
  </si>
  <si>
    <t>Зимний период</t>
  </si>
  <si>
    <t>Уборка помещений</t>
  </si>
  <si>
    <t>Руч.уборка территории</t>
  </si>
  <si>
    <t>Мех.уборка территории</t>
  </si>
  <si>
    <t>Погрузо-разгрузочные работы</t>
  </si>
  <si>
    <t>Вывоз стоков, объем в м3</t>
  </si>
  <si>
    <t>Вывоз мусора, ТБО, объем в м3</t>
  </si>
  <si>
    <t>Вывоз снега, объем в м3</t>
  </si>
  <si>
    <t>Сезонные работы по поливу и озеленению</t>
  </si>
  <si>
    <t>да</t>
  </si>
  <si>
    <t>нет</t>
  </si>
  <si>
    <t>РММ</t>
  </si>
  <si>
    <t>БПО</t>
  </si>
  <si>
    <t>Итого:</t>
  </si>
  <si>
    <t>ИТОГО</t>
  </si>
  <si>
    <t xml:space="preserve">ООО "Северная торгово-производственная  компания" </t>
  </si>
  <si>
    <t>Здание административное</t>
  </si>
  <si>
    <t>ежедневно</t>
  </si>
  <si>
    <t>Здание административное  №2</t>
  </si>
  <si>
    <t>Административно-бытовой корпус №1</t>
  </si>
  <si>
    <t>Административно-бытовой корпус №2</t>
  </si>
  <si>
    <t>Здание центральной диспетчерской службы</t>
  </si>
  <si>
    <t>Цех обсадных  труб</t>
  </si>
  <si>
    <t>Цех НКТ</t>
  </si>
  <si>
    <t>Склад готовой продукции</t>
  </si>
  <si>
    <t>Ремонтно-механический цех</t>
  </si>
  <si>
    <t>Цех ПРР ("Байконур")</t>
  </si>
  <si>
    <t>Цех ПРР (участок ТДУ)</t>
  </si>
  <si>
    <t>05385826</t>
  </si>
  <si>
    <t>Цех ПРР (накопитель)</t>
  </si>
  <si>
    <t>05385825</t>
  </si>
  <si>
    <t xml:space="preserve">Цех ПРР </t>
  </si>
  <si>
    <t>05385824</t>
  </si>
  <si>
    <t>05385823</t>
  </si>
  <si>
    <t>053855827</t>
  </si>
  <si>
    <t>Склад №1</t>
  </si>
  <si>
    <t>87075890</t>
  </si>
  <si>
    <t>Итого  затрат по Ноябрьску</t>
  </si>
  <si>
    <t>Здание производственное цех №1</t>
  </si>
  <si>
    <t>Производство по ремонту  НПО и обслуживанию ТПДН "МН", г. Муравленко</t>
  </si>
  <si>
    <t xml:space="preserve">Цех мойки НШ </t>
  </si>
  <si>
    <t>Здание бытовое</t>
  </si>
  <si>
    <t>Итого  затрат по Муравленко</t>
  </si>
  <si>
    <t>Всего стоимость услуг:</t>
  </si>
  <si>
    <t>ООО "СТС"</t>
  </si>
  <si>
    <t>ООО "ОМС-Ноябрьск"</t>
  </si>
  <si>
    <t>Здание АБК ООО "СТС"</t>
  </si>
  <si>
    <t>Здание АБК ПТТ</t>
  </si>
  <si>
    <t>Здание автовокзала</t>
  </si>
  <si>
    <t>Здание РММ ППГП</t>
  </si>
  <si>
    <t>СТО</t>
  </si>
  <si>
    <t>АБК№1</t>
  </si>
  <si>
    <t>ИТОГО:</t>
  </si>
  <si>
    <t>ООО "СБК"</t>
  </si>
  <si>
    <t xml:space="preserve">ООО "Партнеры Ноябрьск" </t>
  </si>
  <si>
    <t xml:space="preserve">АБК </t>
  </si>
  <si>
    <t>панель №6</t>
  </si>
  <si>
    <t>АБК ЭГЭиРБ</t>
  </si>
  <si>
    <t>панель №16</t>
  </si>
  <si>
    <t>ЛОК</t>
  </si>
  <si>
    <t>ООО "МТК"</t>
  </si>
  <si>
    <t>промзона панель № 12 г.Муравленко</t>
  </si>
  <si>
    <t>промзона панель № 6   г.Муравленко</t>
  </si>
  <si>
    <t>Корпус бытовой-1</t>
  </si>
  <si>
    <t>598.12</t>
  </si>
  <si>
    <t>Здание РСУ</t>
  </si>
  <si>
    <t>Здание ремонтно-механической мастерской - ТО</t>
  </si>
  <si>
    <t>КТП</t>
  </si>
  <si>
    <t>84.40</t>
  </si>
  <si>
    <t>Здание аминистративно-бытового корпуса</t>
  </si>
  <si>
    <t>промзона панель № 10   г.Муравленко</t>
  </si>
  <si>
    <t>Здание закрытой стоянки (РММ-1)</t>
  </si>
  <si>
    <t>Здание ремонтно-механической мастерской с пристроем</t>
  </si>
  <si>
    <t>Стоянка транспорта (арочный склад)</t>
  </si>
  <si>
    <t>промзона панель № 11   г.Муравленко</t>
  </si>
  <si>
    <t>промзона панель № 17   г.Муравленко</t>
  </si>
  <si>
    <t>Муравленковское м/р, база"Стартовая"</t>
  </si>
  <si>
    <t xml:space="preserve">Здание ремонтно-механической мастерской  </t>
  </si>
  <si>
    <t xml:space="preserve">Здание для  ремонта тракторной техники </t>
  </si>
  <si>
    <t xml:space="preserve">Здание станции техобслуживанияй техники </t>
  </si>
  <si>
    <t>Сугмутское месторождение</t>
  </si>
  <si>
    <t>Вынгаяхинское месторождение</t>
  </si>
  <si>
    <t>ООО "ЯСЦ"</t>
  </si>
  <si>
    <t>ООО "Северная торгово - производственная компания"</t>
  </si>
  <si>
    <t>Производственный корпус ЦТОЗ</t>
  </si>
  <si>
    <t>г.Ноябрьск, промузел"Пелей", панель VI</t>
  </si>
  <si>
    <t>Административно-бытовой корпус ЦТОЗ</t>
  </si>
  <si>
    <t>Здание корпус производственный</t>
  </si>
  <si>
    <t xml:space="preserve">Корпус производственный </t>
  </si>
  <si>
    <t>Здание проходной</t>
  </si>
  <si>
    <t>Здание АБК</t>
  </si>
  <si>
    <t>Административно-бытовой корпус базы по капремонту двигателей с агрегатами тракторов и машин</t>
  </si>
  <si>
    <t>г.Ноябрьск, промузел"Пелей", панель VIII</t>
  </si>
  <si>
    <t>Здание цеха товаров народного потребления базы по капремонту автомобилей и тракторов</t>
  </si>
  <si>
    <t>Здание диспетчерской</t>
  </si>
  <si>
    <t>РММ болгарское</t>
  </si>
  <si>
    <t>Административное здание</t>
  </si>
  <si>
    <t>Здание каркасно-панельное № 1</t>
  </si>
  <si>
    <t>м-он Вынгапуровский</t>
  </si>
  <si>
    <t>Здание ремонтной мастерской</t>
  </si>
  <si>
    <t>г. Муравленко</t>
  </si>
  <si>
    <t>Здание производственно-бытовое</t>
  </si>
  <si>
    <t>Здание арочное</t>
  </si>
  <si>
    <t xml:space="preserve">Здание административно-бытовое </t>
  </si>
  <si>
    <t>Здание холодного склада</t>
  </si>
  <si>
    <t>муравленковское м/р</t>
  </si>
  <si>
    <t>Вынгаяхинское м/р</t>
  </si>
  <si>
    <t>Сугмутское м/р</t>
  </si>
  <si>
    <t>б/н</t>
  </si>
  <si>
    <t>Итого</t>
  </si>
  <si>
    <t>ВСЕГО</t>
  </si>
  <si>
    <t xml:space="preserve">Перечень убираемых помещений </t>
  </si>
  <si>
    <t>ООО "РИМЕРА-Сервис"  - подразделение НЦТБ</t>
  </si>
  <si>
    <t>ООО "РИМЕРА-Сервис" подразделение НЦТБ, г. Ноябрьск</t>
  </si>
  <si>
    <t>95075885</t>
  </si>
  <si>
    <t>Здание производственное №3(мойка)</t>
  </si>
  <si>
    <t>Здание бытовое №1(Столовая ХН)</t>
  </si>
  <si>
    <t>Здание административное №3</t>
  </si>
  <si>
    <t xml:space="preserve">Приложени №1 к техническому заданию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</si>
</sst>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#,##0.0_ ;\-#,##0.0\ "/>
  </numFmts>
  <fonts count="13" x14ac:knownFonts="1">
    <font>
      <sz val="10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2"/>
      <name val="Arial"/>
      <family val="2"/>
      <charset val="204"/>
    </font>
    <font>
      <sz val="11"/>
      <color indexed="11"/>
      <name val="Arial"/>
      <family val="2"/>
      <charset val="204"/>
    </font>
    <font>
      <sz val="11"/>
      <color indexed="10"/>
      <name val="Arial"/>
      <family val="2"/>
      <charset val="204"/>
    </font>
    <font>
      <u/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10">
    <xf numFmtId="0" fontId="0" fillId="0" borderId="0" xfId="0"/>
    <xf numFmtId="0" fontId="1" fillId="0" borderId="0" xfId="0" applyFont="1"/>
    <xf numFmtId="0" fontId="3" fillId="0" borderId="0" xfId="0" applyFont="1"/>
    <xf numFmtId="2" fontId="3" fillId="0" borderId="0" xfId="0" applyNumberFormat="1" applyFont="1"/>
    <xf numFmtId="164" fontId="1" fillId="0" borderId="0" xfId="0" applyNumberFormat="1" applyFont="1" applyAlignment="1">
      <alignment horizontal="right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2" fontId="3" fillId="0" borderId="0" xfId="0" applyNumberFormat="1" applyFont="1" applyFill="1"/>
    <xf numFmtId="2" fontId="1" fillId="3" borderId="6" xfId="1" applyNumberFormat="1" applyFont="1" applyFill="1" applyBorder="1" applyAlignment="1">
      <alignment horizontal="center" vertical="center" wrapText="1"/>
    </xf>
    <xf numFmtId="41" fontId="1" fillId="3" borderId="13" xfId="2" applyNumberFormat="1" applyFont="1" applyFill="1" applyBorder="1" applyAlignment="1" applyProtection="1">
      <alignment horizontal="center" vertical="center" wrapText="1"/>
    </xf>
    <xf numFmtId="41" fontId="1" fillId="3" borderId="10" xfId="2" applyNumberFormat="1" applyFont="1" applyFill="1" applyBorder="1" applyAlignment="1" applyProtection="1">
      <alignment horizontal="center" vertical="center" wrapText="1"/>
    </xf>
    <xf numFmtId="41" fontId="1" fillId="3" borderId="15" xfId="2" applyNumberFormat="1" applyFont="1" applyFill="1" applyBorder="1" applyAlignment="1" applyProtection="1">
      <alignment horizontal="center" vertical="center" wrapText="1"/>
    </xf>
    <xf numFmtId="2" fontId="1" fillId="3" borderId="16" xfId="1" applyNumberFormat="1" applyFont="1" applyFill="1" applyBorder="1" applyAlignment="1">
      <alignment horizontal="center" vertical="center" wrapText="1"/>
    </xf>
    <xf numFmtId="2" fontId="1" fillId="2" borderId="20" xfId="2" applyNumberFormat="1" applyFont="1" applyFill="1" applyBorder="1" applyAlignment="1">
      <alignment horizontal="center" vertical="center" wrapText="1"/>
    </xf>
    <xf numFmtId="41" fontId="1" fillId="3" borderId="20" xfId="2" applyNumberFormat="1" applyFont="1" applyFill="1" applyBorder="1" applyAlignment="1" applyProtection="1">
      <alignment horizontal="center" vertical="center" textRotation="90" wrapText="1"/>
    </xf>
    <xf numFmtId="41" fontId="1" fillId="3" borderId="22" xfId="2" applyNumberFormat="1" applyFont="1" applyFill="1" applyBorder="1" applyAlignment="1" applyProtection="1">
      <alignment horizontal="center" vertical="center" textRotation="90" wrapText="1"/>
    </xf>
    <xf numFmtId="2" fontId="7" fillId="3" borderId="23" xfId="1" applyNumberFormat="1" applyFont="1" applyFill="1" applyBorder="1" applyAlignment="1">
      <alignment horizontal="center" vertical="center" wrapText="1"/>
    </xf>
    <xf numFmtId="2" fontId="1" fillId="0" borderId="14" xfId="1" applyNumberFormat="1" applyFont="1" applyFill="1" applyBorder="1" applyAlignment="1" applyProtection="1">
      <alignment horizontal="left" vertical="center" wrapText="1"/>
    </xf>
    <xf numFmtId="165" fontId="1" fillId="0" borderId="14" xfId="1" applyNumberFormat="1" applyFont="1" applyFill="1" applyBorder="1" applyAlignment="1" applyProtection="1">
      <alignment horizontal="left" vertical="center" wrapText="1"/>
    </xf>
    <xf numFmtId="43" fontId="1" fillId="0" borderId="14" xfId="1" applyNumberFormat="1" applyFont="1" applyFill="1" applyBorder="1" applyAlignment="1" applyProtection="1">
      <alignment horizontal="left" vertical="center" wrapText="1"/>
    </xf>
    <xf numFmtId="43" fontId="1" fillId="0" borderId="14" xfId="1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>
      <alignment horizontal="left" vertical="center"/>
    </xf>
    <xf numFmtId="0" fontId="1" fillId="0" borderId="14" xfId="0" applyNumberFormat="1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43" fontId="8" fillId="0" borderId="20" xfId="1" applyNumberFormat="1" applyFont="1" applyFill="1" applyBorder="1" applyAlignment="1" applyProtection="1">
      <alignment horizontal="left" vertical="center" wrapText="1"/>
    </xf>
    <xf numFmtId="0" fontId="9" fillId="0" borderId="0" xfId="0" applyFont="1"/>
    <xf numFmtId="2" fontId="9" fillId="0" borderId="0" xfId="0" applyNumberFormat="1" applyFont="1"/>
    <xf numFmtId="0" fontId="1" fillId="0" borderId="25" xfId="1" applyNumberFormat="1" applyFont="1" applyFill="1" applyBorder="1" applyAlignment="1" applyProtection="1">
      <alignment horizontal="left" vertical="center" wrapText="1"/>
    </xf>
    <xf numFmtId="0" fontId="1" fillId="0" borderId="14" xfId="1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Fill="1" applyBorder="1" applyAlignment="1">
      <alignment horizontal="right" vertical="center"/>
    </xf>
    <xf numFmtId="43" fontId="3" fillId="0" borderId="0" xfId="0" applyNumberFormat="1" applyFont="1"/>
    <xf numFmtId="0" fontId="1" fillId="0" borderId="25" xfId="0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Fill="1" applyBorder="1" applyAlignment="1">
      <alignment horizontal="left" vertical="center" wrapText="1"/>
    </xf>
    <xf numFmtId="2" fontId="1" fillId="0" borderId="14" xfId="0" applyNumberFormat="1" applyFont="1" applyFill="1" applyBorder="1" applyAlignment="1">
      <alignment horizontal="right"/>
    </xf>
    <xf numFmtId="43" fontId="1" fillId="0" borderId="14" xfId="0" applyNumberFormat="1" applyFont="1" applyFill="1" applyBorder="1" applyAlignment="1">
      <alignment horizontal="left" vertical="center" wrapText="1"/>
    </xf>
    <xf numFmtId="43" fontId="1" fillId="0" borderId="14" xfId="0" applyNumberFormat="1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Border="1" applyAlignment="1">
      <alignment horizontal="left"/>
    </xf>
    <xf numFmtId="2" fontId="1" fillId="0" borderId="9" xfId="0" applyNumberFormat="1" applyFont="1" applyBorder="1" applyAlignment="1">
      <alignment horizontal="left"/>
    </xf>
    <xf numFmtId="0" fontId="1" fillId="0" borderId="30" xfId="0" applyNumberFormat="1" applyFont="1" applyFill="1" applyBorder="1" applyAlignment="1" applyProtection="1">
      <alignment horizontal="left" vertical="center" wrapText="1"/>
    </xf>
    <xf numFmtId="2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30" xfId="0" applyNumberFormat="1" applyFont="1" applyFill="1" applyBorder="1" applyAlignment="1" applyProtection="1">
      <alignment horizontal="left" vertical="center" wrapText="1"/>
    </xf>
    <xf numFmtId="43" fontId="2" fillId="0" borderId="14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1" fillId="0" borderId="10" xfId="0" applyNumberFormat="1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43" fontId="1" fillId="0" borderId="10" xfId="1" applyNumberFormat="1" applyFont="1" applyFill="1" applyBorder="1" applyAlignment="1" applyProtection="1">
      <alignment horizontal="left" vertical="center" wrapText="1"/>
    </xf>
    <xf numFmtId="2" fontId="1" fillId="0" borderId="10" xfId="0" applyNumberFormat="1" applyFont="1" applyFill="1" applyBorder="1" applyAlignment="1">
      <alignment horizontal="right"/>
    </xf>
    <xf numFmtId="43" fontId="1" fillId="0" borderId="10" xfId="0" applyNumberFormat="1" applyFont="1" applyFill="1" applyBorder="1" applyAlignment="1" applyProtection="1">
      <alignment horizontal="left" vertical="center" wrapText="1"/>
    </xf>
    <xf numFmtId="0" fontId="8" fillId="0" borderId="31" xfId="1" applyNumberFormat="1" applyFont="1" applyFill="1" applyBorder="1" applyAlignment="1" applyProtection="1">
      <alignment horizontal="left" vertical="center" wrapText="1"/>
    </xf>
    <xf numFmtId="0" fontId="8" fillId="0" borderId="32" xfId="0" applyNumberFormat="1" applyFont="1" applyFill="1" applyBorder="1" applyAlignment="1" applyProtection="1">
      <alignment horizontal="left" vertical="center" wrapText="1"/>
    </xf>
    <xf numFmtId="0" fontId="8" fillId="0" borderId="32" xfId="1" applyNumberFormat="1" applyFont="1" applyFill="1" applyBorder="1" applyAlignment="1" applyProtection="1">
      <alignment horizontal="left" vertical="center" wrapText="1"/>
    </xf>
    <xf numFmtId="2" fontId="8" fillId="0" borderId="32" xfId="0" applyNumberFormat="1" applyFont="1" applyFill="1" applyBorder="1" applyAlignment="1">
      <alignment horizontal="left" vertical="center" wrapText="1"/>
    </xf>
    <xf numFmtId="2" fontId="8" fillId="0" borderId="33" xfId="0" applyNumberFormat="1" applyFont="1" applyFill="1" applyBorder="1" applyAlignment="1">
      <alignment horizontal="left" vertical="center" wrapText="1"/>
    </xf>
    <xf numFmtId="2" fontId="8" fillId="0" borderId="34" xfId="0" applyNumberFormat="1" applyFont="1" applyFill="1" applyBorder="1" applyAlignment="1">
      <alignment horizontal="left" vertical="center" wrapText="1"/>
    </xf>
    <xf numFmtId="43" fontId="2" fillId="0" borderId="32" xfId="1" applyNumberFormat="1" applyFont="1" applyFill="1" applyBorder="1" applyAlignment="1" applyProtection="1">
      <alignment horizontal="left" vertical="center" wrapText="1"/>
    </xf>
    <xf numFmtId="44" fontId="8" fillId="0" borderId="35" xfId="0" applyNumberFormat="1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 wrapText="1"/>
    </xf>
    <xf numFmtId="43" fontId="8" fillId="0" borderId="20" xfId="0" applyNumberFormat="1" applyFont="1" applyFill="1" applyBorder="1" applyAlignment="1">
      <alignment horizontal="center" vertical="center" wrapText="1"/>
    </xf>
    <xf numFmtId="43" fontId="8" fillId="0" borderId="20" xfId="0" applyNumberFormat="1" applyFont="1" applyFill="1" applyBorder="1" applyAlignment="1">
      <alignment horizontal="center" vertical="center"/>
    </xf>
    <xf numFmtId="43" fontId="8" fillId="0" borderId="20" xfId="1" applyNumberFormat="1" applyFont="1" applyFill="1" applyBorder="1" applyAlignment="1" applyProtection="1">
      <alignment horizontal="center" vertical="center" wrapText="1"/>
    </xf>
    <xf numFmtId="44" fontId="8" fillId="0" borderId="20" xfId="0" applyNumberFormat="1" applyFont="1" applyFill="1" applyBorder="1" applyAlignment="1">
      <alignment horizontal="left" vertical="center" wrapText="1"/>
    </xf>
    <xf numFmtId="44" fontId="9" fillId="0" borderId="0" xfId="0" applyNumberFormat="1" applyFont="1"/>
    <xf numFmtId="0" fontId="1" fillId="0" borderId="41" xfId="1" applyNumberFormat="1" applyFont="1" applyFill="1" applyBorder="1" applyAlignment="1" applyProtection="1">
      <alignment horizontal="left" vertical="center" wrapText="1"/>
    </xf>
    <xf numFmtId="165" fontId="1" fillId="4" borderId="14" xfId="1" applyNumberFormat="1" applyFont="1" applyFill="1" applyBorder="1" applyAlignment="1" applyProtection="1">
      <alignment horizontal="left" vertical="center" wrapText="1"/>
    </xf>
    <xf numFmtId="0" fontId="8" fillId="0" borderId="41" xfId="1" applyNumberFormat="1" applyFont="1" applyFill="1" applyBorder="1" applyAlignment="1" applyProtection="1">
      <alignment horizontal="left" vertical="center" wrapText="1"/>
    </xf>
    <xf numFmtId="0" fontId="8" fillId="0" borderId="14" xfId="0" applyNumberFormat="1" applyFont="1" applyFill="1" applyBorder="1" applyAlignment="1" applyProtection="1">
      <alignment horizontal="left" vertical="center" wrapText="1"/>
    </xf>
    <xf numFmtId="0" fontId="8" fillId="0" borderId="14" xfId="1" applyNumberFormat="1" applyFont="1" applyFill="1" applyBorder="1" applyAlignment="1" applyProtection="1">
      <alignment horizontal="left" vertical="center" wrapText="1"/>
    </xf>
    <xf numFmtId="2" fontId="8" fillId="0" borderId="14" xfId="0" applyNumberFormat="1" applyFont="1" applyFill="1" applyBorder="1" applyAlignment="1">
      <alignment horizontal="left" vertical="center" wrapText="1"/>
    </xf>
    <xf numFmtId="165" fontId="8" fillId="0" borderId="14" xfId="1" applyNumberFormat="1" applyFont="1" applyFill="1" applyBorder="1" applyAlignment="1" applyProtection="1">
      <alignment horizontal="left" vertical="center" wrapText="1"/>
    </xf>
    <xf numFmtId="43" fontId="8" fillId="0" borderId="14" xfId="1" applyNumberFormat="1" applyFont="1" applyFill="1" applyBorder="1" applyAlignment="1" applyProtection="1">
      <alignment horizontal="left" vertical="center" wrapText="1"/>
    </xf>
    <xf numFmtId="43" fontId="8" fillId="0" borderId="14" xfId="0" applyNumberFormat="1" applyFont="1" applyFill="1" applyBorder="1" applyAlignment="1">
      <alignment horizontal="left" vertical="center" wrapText="1"/>
    </xf>
    <xf numFmtId="43" fontId="8" fillId="0" borderId="14" xfId="0" applyNumberFormat="1" applyFont="1" applyFill="1" applyBorder="1" applyAlignment="1">
      <alignment horizontal="left" vertical="center"/>
    </xf>
    <xf numFmtId="164" fontId="1" fillId="0" borderId="14" xfId="1" applyNumberFormat="1" applyFont="1" applyFill="1" applyBorder="1" applyAlignment="1" applyProtection="1">
      <alignment horizontal="left" vertical="center" wrapText="1"/>
    </xf>
    <xf numFmtId="164" fontId="1" fillId="0" borderId="14" xfId="0" applyNumberFormat="1" applyFont="1" applyFill="1" applyBorder="1" applyAlignment="1" applyProtection="1">
      <alignment horizontal="left" vertical="center" wrapText="1"/>
    </xf>
    <xf numFmtId="164" fontId="1" fillId="0" borderId="14" xfId="0" applyNumberFormat="1" applyFont="1" applyFill="1" applyBorder="1" applyAlignment="1">
      <alignment horizontal="left" vertical="center"/>
    </xf>
    <xf numFmtId="164" fontId="1" fillId="0" borderId="14" xfId="0" applyNumberFormat="1" applyFont="1" applyFill="1" applyBorder="1" applyAlignment="1">
      <alignment horizontal="left" vertical="center" wrapText="1"/>
    </xf>
    <xf numFmtId="164" fontId="1" fillId="0" borderId="14" xfId="0" applyNumberFormat="1" applyFont="1" applyBorder="1" applyAlignment="1">
      <alignment horizontal="left"/>
    </xf>
    <xf numFmtId="164" fontId="1" fillId="0" borderId="14" xfId="0" applyNumberFormat="1" applyFont="1" applyFill="1" applyBorder="1" applyAlignment="1">
      <alignment horizontal="left"/>
    </xf>
    <xf numFmtId="0" fontId="8" fillId="0" borderId="18" xfId="1" applyNumberFormat="1" applyFont="1" applyFill="1" applyBorder="1" applyAlignment="1" applyProtection="1">
      <alignment horizontal="left" vertical="center" wrapText="1"/>
    </xf>
    <xf numFmtId="0" fontId="8" fillId="0" borderId="20" xfId="0" applyNumberFormat="1" applyFont="1" applyFill="1" applyBorder="1" applyAlignment="1" applyProtection="1">
      <alignment horizontal="left" vertical="center" wrapText="1"/>
    </xf>
    <xf numFmtId="0" fontId="8" fillId="0" borderId="20" xfId="1" applyNumberFormat="1" applyFont="1" applyFill="1" applyBorder="1" applyAlignment="1" applyProtection="1">
      <alignment horizontal="left" vertical="center" wrapText="1"/>
    </xf>
    <xf numFmtId="2" fontId="8" fillId="0" borderId="20" xfId="0" applyNumberFormat="1" applyFont="1" applyFill="1" applyBorder="1" applyAlignment="1" applyProtection="1">
      <alignment horizontal="left" vertical="center" wrapText="1"/>
    </xf>
    <xf numFmtId="165" fontId="8" fillId="0" borderId="20" xfId="1" applyNumberFormat="1" applyFont="1" applyFill="1" applyBorder="1" applyAlignment="1" applyProtection="1">
      <alignment horizontal="left" vertical="center" wrapText="1"/>
    </xf>
    <xf numFmtId="43" fontId="8" fillId="0" borderId="20" xfId="0" applyNumberFormat="1" applyFont="1" applyFill="1" applyBorder="1" applyAlignment="1">
      <alignment horizontal="left" vertical="center" wrapText="1"/>
    </xf>
    <xf numFmtId="43" fontId="8" fillId="0" borderId="20" xfId="0" applyNumberFormat="1" applyFont="1" applyFill="1" applyBorder="1" applyAlignment="1">
      <alignment horizontal="left" vertical="center"/>
    </xf>
    <xf numFmtId="0" fontId="1" fillId="5" borderId="14" xfId="0" applyNumberFormat="1" applyFont="1" applyFill="1" applyBorder="1" applyAlignment="1" applyProtection="1">
      <alignment horizontal="left" vertical="center" wrapText="1"/>
    </xf>
    <xf numFmtId="0" fontId="1" fillId="5" borderId="14" xfId="1" applyNumberFormat="1" applyFont="1" applyFill="1" applyBorder="1" applyAlignment="1" applyProtection="1">
      <alignment horizontal="left" vertical="center" wrapText="1"/>
    </xf>
    <xf numFmtId="2" fontId="1" fillId="5" borderId="14" xfId="0" applyNumberFormat="1" applyFont="1" applyFill="1" applyBorder="1" applyAlignment="1" applyProtection="1">
      <alignment horizontal="left" vertical="center" wrapText="1"/>
    </xf>
    <xf numFmtId="2" fontId="1" fillId="5" borderId="14" xfId="0" applyNumberFormat="1" applyFont="1" applyFill="1" applyBorder="1" applyAlignment="1">
      <alignment horizontal="left" vertical="center" wrapText="1"/>
    </xf>
    <xf numFmtId="0" fontId="1" fillId="5" borderId="14" xfId="0" applyFont="1" applyFill="1" applyBorder="1" applyAlignment="1">
      <alignment horizontal="left" vertical="center"/>
    </xf>
    <xf numFmtId="2" fontId="1" fillId="5" borderId="14" xfId="1" applyNumberFormat="1" applyFont="1" applyFill="1" applyBorder="1" applyAlignment="1" applyProtection="1">
      <alignment horizontal="left" vertical="center" wrapText="1"/>
    </xf>
    <xf numFmtId="0" fontId="1" fillId="5" borderId="14" xfId="0" applyFont="1" applyFill="1" applyBorder="1" applyAlignment="1">
      <alignment vertical="center"/>
    </xf>
    <xf numFmtId="2" fontId="8" fillId="0" borderId="20" xfId="0" applyNumberFormat="1" applyFont="1" applyFill="1" applyBorder="1" applyAlignment="1">
      <alignment horizontal="left" vertical="center" wrapText="1"/>
    </xf>
    <xf numFmtId="43" fontId="10" fillId="0" borderId="14" xfId="1" applyNumberFormat="1" applyFont="1" applyFill="1" applyBorder="1" applyAlignment="1" applyProtection="1">
      <alignment horizontal="left" vertical="center" wrapText="1"/>
    </xf>
    <xf numFmtId="43" fontId="11" fillId="0" borderId="14" xfId="1" applyNumberFormat="1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>
      <alignment vertical="center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/>
    <xf numFmtId="43" fontId="8" fillId="0" borderId="10" xfId="0" applyNumberFormat="1" applyFont="1" applyBorder="1"/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right" vertical="center" wrapText="1"/>
    </xf>
    <xf numFmtId="0" fontId="8" fillId="0" borderId="14" xfId="0" applyFont="1" applyBorder="1"/>
    <xf numFmtId="43" fontId="8" fillId="0" borderId="14" xfId="0" applyNumberFormat="1" applyFont="1" applyBorder="1"/>
    <xf numFmtId="0" fontId="4" fillId="0" borderId="2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31" xfId="0" applyFont="1" applyBorder="1"/>
    <xf numFmtId="0" fontId="2" fillId="0" borderId="32" xfId="0" applyFont="1" applyBorder="1"/>
    <xf numFmtId="49" fontId="2" fillId="0" borderId="32" xfId="0" applyNumberFormat="1" applyFont="1" applyBorder="1"/>
    <xf numFmtId="0" fontId="3" fillId="0" borderId="35" xfId="0" applyFont="1" applyBorder="1"/>
    <xf numFmtId="44" fontId="3" fillId="0" borderId="0" xfId="0" applyNumberFormat="1" applyFont="1"/>
    <xf numFmtId="0" fontId="2" fillId="0" borderId="0" xfId="0" applyFont="1"/>
    <xf numFmtId="164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right" wrapText="1"/>
    </xf>
    <xf numFmtId="0" fontId="6" fillId="0" borderId="0" xfId="0" applyFont="1"/>
    <xf numFmtId="164" fontId="6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5" fontId="1" fillId="0" borderId="23" xfId="1" applyNumberFormat="1" applyFont="1" applyFill="1" applyBorder="1" applyAlignment="1" applyProtection="1">
      <alignment horizontal="left" vertical="center" wrapText="1"/>
    </xf>
    <xf numFmtId="0" fontId="1" fillId="6" borderId="0" xfId="0" applyFont="1" applyFill="1"/>
    <xf numFmtId="2" fontId="1" fillId="6" borderId="14" xfId="1" applyNumberFormat="1" applyFont="1" applyFill="1" applyBorder="1" applyAlignment="1" applyProtection="1">
      <alignment horizontal="left" vertical="center" wrapText="1"/>
    </xf>
    <xf numFmtId="2" fontId="1" fillId="6" borderId="14" xfId="0" applyNumberFormat="1" applyFont="1" applyFill="1" applyBorder="1" applyAlignment="1">
      <alignment horizontal="left" vertical="center" wrapText="1"/>
    </xf>
    <xf numFmtId="2" fontId="1" fillId="6" borderId="14" xfId="0" applyNumberFormat="1" applyFont="1" applyFill="1" applyBorder="1" applyAlignment="1" applyProtection="1">
      <alignment horizontal="left" vertical="center" wrapText="1"/>
    </xf>
    <xf numFmtId="0" fontId="1" fillId="6" borderId="30" xfId="0" applyNumberFormat="1" applyFont="1" applyFill="1" applyBorder="1" applyAlignment="1" applyProtection="1">
      <alignment horizontal="left" vertical="center" wrapText="1"/>
    </xf>
    <xf numFmtId="2" fontId="1" fillId="6" borderId="10" xfId="0" applyNumberFormat="1" applyFont="1" applyFill="1" applyBorder="1" applyAlignment="1">
      <alignment horizontal="left" vertical="center" wrapText="1"/>
    </xf>
    <xf numFmtId="2" fontId="8" fillId="6" borderId="32" xfId="0" applyNumberFormat="1" applyFont="1" applyFill="1" applyBorder="1" applyAlignment="1">
      <alignment horizontal="left" vertical="center" wrapText="1"/>
    </xf>
    <xf numFmtId="2" fontId="8" fillId="6" borderId="14" xfId="0" applyNumberFormat="1" applyFont="1" applyFill="1" applyBorder="1" applyAlignment="1" applyProtection="1">
      <alignment horizontal="left" vertical="center" wrapText="1"/>
    </xf>
    <xf numFmtId="164" fontId="1" fillId="6" borderId="14" xfId="1" applyNumberFormat="1" applyFont="1" applyFill="1" applyBorder="1" applyAlignment="1" applyProtection="1">
      <alignment horizontal="left" vertical="center" wrapText="1"/>
    </xf>
    <xf numFmtId="164" fontId="1" fillId="6" borderId="14" xfId="0" applyNumberFormat="1" applyFont="1" applyFill="1" applyBorder="1" applyAlignment="1" applyProtection="1">
      <alignment horizontal="left" vertical="center" wrapText="1"/>
    </xf>
    <xf numFmtId="2" fontId="8" fillId="6" borderId="20" xfId="0" applyNumberFormat="1" applyFont="1" applyFill="1" applyBorder="1" applyAlignment="1" applyProtection="1">
      <alignment horizontal="left" vertical="center" wrapText="1"/>
    </xf>
    <xf numFmtId="164" fontId="8" fillId="6" borderId="10" xfId="0" applyNumberFormat="1" applyFont="1" applyFill="1" applyBorder="1" applyAlignment="1">
      <alignment horizontal="right" vertical="center" wrapText="1"/>
    </xf>
    <xf numFmtId="0" fontId="8" fillId="6" borderId="14" xfId="0" applyNumberFormat="1" applyFont="1" applyFill="1" applyBorder="1" applyAlignment="1" applyProtection="1">
      <alignment vertical="center" wrapText="1"/>
    </xf>
    <xf numFmtId="0" fontId="8" fillId="6" borderId="10" xfId="0" applyNumberFormat="1" applyFont="1" applyFill="1" applyBorder="1" applyAlignment="1" applyProtection="1">
      <alignment vertical="center" wrapText="1"/>
    </xf>
    <xf numFmtId="49" fontId="2" fillId="6" borderId="32" xfId="0" applyNumberFormat="1" applyFont="1" applyFill="1" applyBorder="1"/>
    <xf numFmtId="0" fontId="2" fillId="6" borderId="0" xfId="0" applyFont="1" applyFill="1"/>
    <xf numFmtId="0" fontId="6" fillId="6" borderId="0" xfId="0" applyFont="1" applyFill="1"/>
    <xf numFmtId="0" fontId="3" fillId="6" borderId="0" xfId="0" applyFont="1" applyFill="1"/>
    <xf numFmtId="165" fontId="1" fillId="0" borderId="30" xfId="1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left" wrapText="1"/>
    </xf>
    <xf numFmtId="0" fontId="2" fillId="0" borderId="42" xfId="2" applyNumberFormat="1" applyFont="1" applyFill="1" applyBorder="1" applyAlignment="1" applyProtection="1">
      <alignment horizontal="center" vertical="center" wrapText="1"/>
    </xf>
    <xf numFmtId="0" fontId="2" fillId="0" borderId="4" xfId="2" applyNumberFormat="1" applyFont="1" applyFill="1" applyBorder="1" applyAlignment="1" applyProtection="1">
      <alignment horizontal="center" vertical="center" wrapText="1"/>
    </xf>
    <xf numFmtId="0" fontId="2" fillId="0" borderId="43" xfId="2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2" fillId="0" borderId="27" xfId="2" applyNumberFormat="1" applyFont="1" applyFill="1" applyBorder="1" applyAlignment="1" applyProtection="1">
      <alignment horizontal="center" vertical="center" wrapText="1"/>
    </xf>
    <xf numFmtId="0" fontId="2" fillId="0" borderId="28" xfId="2" applyNumberFormat="1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164" fontId="1" fillId="2" borderId="11" xfId="2" applyNumberFormat="1" applyFont="1" applyFill="1" applyBorder="1" applyAlignment="1">
      <alignment horizontal="center" vertical="center" wrapText="1"/>
    </xf>
    <xf numFmtId="164" fontId="1" fillId="2" borderId="21" xfId="2" applyNumberFormat="1" applyFont="1" applyFill="1" applyBorder="1" applyAlignment="1">
      <alignment horizontal="center" vertical="center" wrapText="1"/>
    </xf>
    <xf numFmtId="2" fontId="12" fillId="2" borderId="14" xfId="2" applyNumberFormat="1" applyFont="1" applyFill="1" applyBorder="1" applyAlignment="1">
      <alignment horizontal="center" vertical="center" wrapText="1"/>
    </xf>
    <xf numFmtId="2" fontId="1" fillId="2" borderId="14" xfId="2" applyNumberFormat="1" applyFont="1" applyFill="1" applyBorder="1" applyAlignment="1">
      <alignment horizontal="center" vertical="center" wrapText="1"/>
    </xf>
    <xf numFmtId="0" fontId="2" fillId="0" borderId="39" xfId="2" applyNumberFormat="1" applyFont="1" applyFill="1" applyBorder="1" applyAlignment="1" applyProtection="1">
      <alignment horizontal="center" vertical="center" wrapText="1"/>
    </xf>
    <xf numFmtId="0" fontId="2" fillId="0" borderId="40" xfId="2" applyNumberFormat="1" applyFont="1" applyFill="1" applyBorder="1" applyAlignment="1" applyProtection="1">
      <alignment horizontal="center" vertical="center" wrapText="1"/>
    </xf>
    <xf numFmtId="0" fontId="2" fillId="0" borderId="16" xfId="2" applyNumberFormat="1" applyFont="1" applyFill="1" applyBorder="1" applyAlignment="1" applyProtection="1">
      <alignment horizontal="center" vertical="center" wrapText="1"/>
    </xf>
    <xf numFmtId="0" fontId="2" fillId="0" borderId="39" xfId="2" applyNumberFormat="1" applyFont="1" applyFill="1" applyBorder="1" applyAlignment="1" applyProtection="1">
      <alignment horizontal="left" vertical="center" wrapText="1"/>
    </xf>
    <xf numFmtId="0" fontId="2" fillId="0" borderId="40" xfId="2" applyNumberFormat="1" applyFont="1" applyFill="1" applyBorder="1" applyAlignment="1" applyProtection="1">
      <alignment horizontal="left" vertical="center" wrapText="1"/>
    </xf>
    <xf numFmtId="0" fontId="2" fillId="0" borderId="16" xfId="2" applyNumberFormat="1" applyFont="1" applyFill="1" applyBorder="1" applyAlignment="1" applyProtection="1">
      <alignment horizontal="left" vertical="center" wrapText="1"/>
    </xf>
    <xf numFmtId="0" fontId="2" fillId="0" borderId="29" xfId="0" applyNumberFormat="1" applyFont="1" applyFill="1" applyBorder="1" applyAlignment="1" applyProtection="1">
      <alignment horizontal="left" vertical="center" wrapText="1"/>
    </xf>
    <xf numFmtId="0" fontId="2" fillId="0" borderId="30" xfId="0" applyNumberFormat="1" applyFont="1" applyFill="1" applyBorder="1" applyAlignment="1" applyProtection="1">
      <alignment horizontal="left" vertical="center" wrapText="1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1" fillId="0" borderId="11" xfId="0" applyNumberFormat="1" applyFont="1" applyFill="1" applyBorder="1" applyAlignment="1" applyProtection="1">
      <alignment horizontal="left" vertical="center" wrapText="1"/>
    </xf>
    <xf numFmtId="0" fontId="1" fillId="0" borderId="12" xfId="0" applyNumberFormat="1" applyFont="1" applyFill="1" applyBorder="1" applyAlignment="1" applyProtection="1">
      <alignment horizontal="left" vertical="center" wrapText="1"/>
    </xf>
    <xf numFmtId="0" fontId="1" fillId="0" borderId="13" xfId="0" applyNumberFormat="1" applyFont="1" applyFill="1" applyBorder="1" applyAlignment="1" applyProtection="1">
      <alignment horizontal="left" vertical="center" wrapText="1"/>
    </xf>
    <xf numFmtId="165" fontId="1" fillId="0" borderId="29" xfId="1" applyNumberFormat="1" applyFont="1" applyFill="1" applyBorder="1" applyAlignment="1" applyProtection="1">
      <alignment horizontal="left" vertical="center" wrapText="1"/>
    </xf>
    <xf numFmtId="165" fontId="1" fillId="0" borderId="23" xfId="1" applyNumberFormat="1" applyFont="1" applyFill="1" applyBorder="1" applyAlignment="1" applyProtection="1">
      <alignment horizontal="left" vertical="center" wrapText="1"/>
    </xf>
    <xf numFmtId="165" fontId="8" fillId="0" borderId="36" xfId="1" applyNumberFormat="1" applyFont="1" applyFill="1" applyBorder="1" applyAlignment="1" applyProtection="1">
      <alignment horizontal="left" vertical="center" wrapText="1"/>
    </xf>
    <xf numFmtId="165" fontId="8" fillId="0" borderId="37" xfId="1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1" applyFont="1" applyFill="1" applyBorder="1" applyAlignment="1">
      <alignment horizontal="center" vertical="center"/>
    </xf>
    <xf numFmtId="0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8" xfId="2" applyNumberFormat="1" applyFont="1" applyFill="1" applyBorder="1" applyAlignment="1" applyProtection="1">
      <alignment horizontal="center" vertical="center" wrapText="1"/>
    </xf>
    <xf numFmtId="0" fontId="1" fillId="2" borderId="18" xfId="2" applyNumberFormat="1" applyFont="1" applyFill="1" applyBorder="1" applyAlignment="1" applyProtection="1">
      <alignment horizontal="center" vertical="center" wrapText="1"/>
    </xf>
    <xf numFmtId="0" fontId="1" fillId="2" borderId="2" xfId="2" applyNumberFormat="1" applyFont="1" applyFill="1" applyBorder="1" applyAlignment="1" applyProtection="1">
      <alignment horizontal="center" vertical="center"/>
    </xf>
    <xf numFmtId="0" fontId="1" fillId="2" borderId="9" xfId="2" applyNumberFormat="1" applyFont="1" applyFill="1" applyBorder="1" applyAlignment="1" applyProtection="1">
      <alignment horizontal="center" vertical="center"/>
    </xf>
    <xf numFmtId="0" fontId="1" fillId="2" borderId="19" xfId="2" applyNumberFormat="1" applyFont="1" applyFill="1" applyBorder="1" applyAlignment="1" applyProtection="1">
      <alignment horizontal="center" vertical="center"/>
    </xf>
    <xf numFmtId="0" fontId="1" fillId="2" borderId="2" xfId="2" applyFont="1" applyFill="1" applyBorder="1" applyAlignment="1">
      <alignment horizontal="center" vertical="center" wrapText="1"/>
    </xf>
    <xf numFmtId="0" fontId="1" fillId="2" borderId="9" xfId="2" applyFont="1" applyFill="1" applyBorder="1" applyAlignment="1">
      <alignment horizontal="center" vertical="center" wrapText="1"/>
    </xf>
    <xf numFmtId="0" fontId="1" fillId="2" borderId="19" xfId="2" applyFont="1" applyFill="1" applyBorder="1" applyAlignment="1">
      <alignment horizontal="center" vertical="center" wrapText="1"/>
    </xf>
    <xf numFmtId="2" fontId="1" fillId="6" borderId="3" xfId="2" applyNumberFormat="1" applyFont="1" applyFill="1" applyBorder="1" applyAlignment="1">
      <alignment horizontal="center" vertical="center" textRotation="90" wrapText="1"/>
    </xf>
    <xf numFmtId="2" fontId="1" fillId="6" borderId="10" xfId="2" applyNumberFormat="1" applyFont="1" applyFill="1" applyBorder="1" applyAlignment="1">
      <alignment horizontal="center" vertical="center" textRotation="90" wrapText="1"/>
    </xf>
    <xf numFmtId="2" fontId="1" fillId="6" borderId="20" xfId="2" applyNumberFormat="1" applyFont="1" applyFill="1" applyBorder="1" applyAlignment="1">
      <alignment horizontal="center" vertical="center" textRotation="90" wrapText="1"/>
    </xf>
    <xf numFmtId="2" fontId="1" fillId="2" borderId="3" xfId="2" applyNumberFormat="1" applyFont="1" applyFill="1" applyBorder="1" applyAlignment="1">
      <alignment horizontal="center" vertical="center" wrapText="1"/>
    </xf>
    <xf numFmtId="2" fontId="1" fillId="2" borderId="2" xfId="2" applyNumberFormat="1" applyFont="1" applyFill="1" applyBorder="1" applyAlignment="1">
      <alignment horizontal="center" vertical="center" wrapText="1"/>
    </xf>
    <xf numFmtId="2" fontId="1" fillId="2" borderId="9" xfId="2" applyNumberFormat="1" applyFont="1" applyFill="1" applyBorder="1" applyAlignment="1">
      <alignment horizontal="center" vertical="center" wrapText="1"/>
    </xf>
    <xf numFmtId="2" fontId="1" fillId="2" borderId="19" xfId="2" applyNumberFormat="1" applyFont="1" applyFill="1" applyBorder="1" applyAlignment="1">
      <alignment horizontal="center" vertical="center" wrapText="1"/>
    </xf>
    <xf numFmtId="41" fontId="1" fillId="3" borderId="4" xfId="1" applyNumberFormat="1" applyFont="1" applyFill="1" applyBorder="1" applyAlignment="1">
      <alignment horizontal="center" vertical="center"/>
    </xf>
    <xf numFmtId="41" fontId="1" fillId="3" borderId="5" xfId="1" applyNumberFormat="1" applyFont="1" applyFill="1" applyBorder="1" applyAlignment="1">
      <alignment horizontal="center" vertical="center"/>
    </xf>
    <xf numFmtId="2" fontId="1" fillId="0" borderId="14" xfId="0" applyNumberFormat="1" applyFont="1" applyBorder="1" applyAlignment="1">
      <alignment vertical="center"/>
    </xf>
    <xf numFmtId="0" fontId="2" fillId="0" borderId="0" xfId="0" applyFont="1" applyAlignment="1">
      <alignment horizontal="right" wrapText="1"/>
    </xf>
  </cellXfs>
  <cellStyles count="3">
    <cellStyle name="Обычный" xfId="0" builtinId="0"/>
    <cellStyle name="Обычный_Лист2" xfId="2"/>
    <cellStyle name="Обычный_Лист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Z148"/>
  <sheetViews>
    <sheetView tabSelected="1" view="pageBreakPreview" topLeftCell="A3" zoomScale="60" zoomScaleNormal="100" workbookViewId="0">
      <selection activeCell="D3" sqref="D3:J3"/>
    </sheetView>
  </sheetViews>
  <sheetFormatPr defaultRowHeight="12.75" x14ac:dyDescent="0.2"/>
  <cols>
    <col min="1" max="1" width="6.140625" style="2" customWidth="1"/>
    <col min="2" max="2" width="25.28515625" style="2" customWidth="1"/>
    <col min="3" max="3" width="38.5703125" style="2" customWidth="1"/>
    <col min="4" max="4" width="14.42578125" style="2" customWidth="1"/>
    <col min="5" max="5" width="11.85546875" style="151" hidden="1" customWidth="1"/>
    <col min="6" max="6" width="12.28515625" style="132" customWidth="1"/>
    <col min="7" max="7" width="12.28515625" style="2" customWidth="1"/>
    <col min="8" max="8" width="10" style="2" customWidth="1"/>
    <col min="9" max="9" width="11.140625" style="2" customWidth="1"/>
    <col min="10" max="10" width="22.7109375" style="2" customWidth="1"/>
    <col min="11" max="11" width="11.7109375" style="2" hidden="1" customWidth="1"/>
    <col min="12" max="12" width="13.140625" style="2" hidden="1" customWidth="1"/>
    <col min="13" max="13" width="13.42578125" style="2" hidden="1" customWidth="1"/>
    <col min="14" max="16" width="9.140625" style="2" hidden="1" customWidth="1"/>
    <col min="17" max="17" width="12.140625" style="2" hidden="1" customWidth="1"/>
    <col min="18" max="18" width="11.28515625" style="2" hidden="1" customWidth="1"/>
    <col min="19" max="19" width="20" style="2" hidden="1" customWidth="1"/>
    <col min="20" max="20" width="14.42578125" style="2" hidden="1" customWidth="1"/>
    <col min="21" max="21" width="19" style="2" hidden="1" customWidth="1"/>
    <col min="22" max="22" width="0" style="3" hidden="1" customWidth="1"/>
    <col min="23" max="23" width="17.5703125" style="2" hidden="1" customWidth="1"/>
    <col min="24" max="24" width="19" style="2" bestFit="1" customWidth="1"/>
    <col min="25" max="26" width="15.7109375" style="2" bestFit="1" customWidth="1"/>
    <col min="27" max="16384" width="9.140625" style="2"/>
  </cols>
  <sheetData>
    <row r="2" spans="1:23" ht="26.25" customHeight="1" x14ac:dyDescent="0.25">
      <c r="A2" s="1"/>
      <c r="B2" s="1"/>
      <c r="C2" s="1"/>
      <c r="D2" s="1"/>
      <c r="E2" s="134"/>
      <c r="F2" s="188"/>
      <c r="G2" s="188"/>
      <c r="H2" s="188"/>
      <c r="I2" s="188"/>
      <c r="J2" s="188"/>
      <c r="K2" s="188"/>
      <c r="L2" s="188"/>
      <c r="M2" s="188"/>
      <c r="N2" s="1"/>
      <c r="O2" s="1"/>
      <c r="P2" s="1"/>
      <c r="Q2" s="1"/>
      <c r="R2" s="1"/>
      <c r="S2" s="1"/>
    </row>
    <row r="3" spans="1:23" ht="48.75" customHeight="1" x14ac:dyDescent="0.25">
      <c r="A3" s="1"/>
      <c r="B3" s="1"/>
      <c r="C3" s="1"/>
      <c r="D3" s="209" t="s">
        <v>131</v>
      </c>
      <c r="E3" s="209"/>
      <c r="F3" s="209"/>
      <c r="G3" s="209"/>
      <c r="H3" s="209"/>
      <c r="I3" s="209"/>
      <c r="J3" s="209"/>
      <c r="N3" s="1"/>
      <c r="O3" s="1"/>
      <c r="P3" s="1"/>
      <c r="Q3" s="1"/>
      <c r="R3" s="1"/>
      <c r="S3" s="1"/>
    </row>
    <row r="4" spans="1:23" ht="14.25" x14ac:dyDescent="0.2">
      <c r="A4" s="1"/>
      <c r="B4" s="1"/>
      <c r="C4" s="1"/>
      <c r="D4" s="1"/>
      <c r="E4" s="134"/>
      <c r="F4" s="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3" ht="28.5" customHeight="1" thickBot="1" x14ac:dyDescent="0.25">
      <c r="A5" s="189" t="s">
        <v>124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5"/>
      <c r="T5" s="6"/>
      <c r="U5" s="7"/>
      <c r="V5" s="8"/>
      <c r="W5" s="7"/>
    </row>
    <row r="6" spans="1:23" ht="33" customHeight="1" x14ac:dyDescent="0.2">
      <c r="A6" s="190" t="s">
        <v>0</v>
      </c>
      <c r="B6" s="193" t="s">
        <v>1</v>
      </c>
      <c r="C6" s="193" t="s">
        <v>2</v>
      </c>
      <c r="D6" s="196" t="s">
        <v>3</v>
      </c>
      <c r="E6" s="199" t="s">
        <v>4</v>
      </c>
      <c r="F6" s="202" t="s">
        <v>5</v>
      </c>
      <c r="G6" s="202"/>
      <c r="H6" s="202"/>
      <c r="I6" s="203" t="s">
        <v>6</v>
      </c>
      <c r="J6" s="203" t="s">
        <v>7</v>
      </c>
      <c r="K6" s="206"/>
      <c r="L6" s="206"/>
      <c r="M6" s="206"/>
      <c r="N6" s="206"/>
      <c r="O6" s="206"/>
      <c r="P6" s="206"/>
      <c r="Q6" s="206"/>
      <c r="R6" s="207"/>
      <c r="S6" s="9" t="s">
        <v>8</v>
      </c>
      <c r="T6" s="164" t="s">
        <v>9</v>
      </c>
      <c r="U6" s="7"/>
      <c r="V6" s="8"/>
      <c r="W6" s="7"/>
    </row>
    <row r="7" spans="1:23" ht="50.25" customHeight="1" x14ac:dyDescent="0.2">
      <c r="A7" s="191"/>
      <c r="B7" s="194"/>
      <c r="C7" s="194"/>
      <c r="D7" s="197"/>
      <c r="E7" s="200"/>
      <c r="F7" s="167" t="s">
        <v>10</v>
      </c>
      <c r="G7" s="169" t="s">
        <v>11</v>
      </c>
      <c r="H7" s="170"/>
      <c r="I7" s="204"/>
      <c r="J7" s="204"/>
      <c r="K7" s="10"/>
      <c r="L7" s="11"/>
      <c r="M7" s="11"/>
      <c r="N7" s="11"/>
      <c r="O7" s="11"/>
      <c r="P7" s="11"/>
      <c r="Q7" s="11"/>
      <c r="R7" s="12"/>
      <c r="S7" s="13"/>
      <c r="T7" s="165"/>
      <c r="U7" s="7"/>
      <c r="V7" s="8"/>
      <c r="W7" s="7"/>
    </row>
    <row r="8" spans="1:23" ht="52.5" customHeight="1" thickBot="1" x14ac:dyDescent="0.25">
      <c r="A8" s="192"/>
      <c r="B8" s="195"/>
      <c r="C8" s="195"/>
      <c r="D8" s="198"/>
      <c r="E8" s="201"/>
      <c r="F8" s="168"/>
      <c r="G8" s="14" t="s">
        <v>12</v>
      </c>
      <c r="H8" s="14" t="s">
        <v>13</v>
      </c>
      <c r="I8" s="205"/>
      <c r="J8" s="205"/>
      <c r="K8" s="15" t="s">
        <v>14</v>
      </c>
      <c r="L8" s="15" t="s">
        <v>15</v>
      </c>
      <c r="M8" s="15" t="s">
        <v>16</v>
      </c>
      <c r="N8" s="15" t="s">
        <v>17</v>
      </c>
      <c r="O8" s="15" t="s">
        <v>18</v>
      </c>
      <c r="P8" s="15" t="s">
        <v>19</v>
      </c>
      <c r="Q8" s="15" t="s">
        <v>20</v>
      </c>
      <c r="R8" s="16" t="s">
        <v>21</v>
      </c>
      <c r="S8" s="17"/>
      <c r="T8" s="166"/>
    </row>
    <row r="9" spans="1:23" ht="36.75" customHeight="1" x14ac:dyDescent="0.2">
      <c r="A9" s="174" t="s">
        <v>125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6"/>
      <c r="T9" s="159" t="s">
        <v>28</v>
      </c>
    </row>
    <row r="10" spans="1:23" ht="53.25" customHeight="1" x14ac:dyDescent="0.2">
      <c r="A10" s="29">
        <v>1</v>
      </c>
      <c r="B10" s="30" t="s">
        <v>29</v>
      </c>
      <c r="C10" s="30" t="s">
        <v>126</v>
      </c>
      <c r="D10" s="30">
        <v>90075801</v>
      </c>
      <c r="E10" s="135">
        <v>481.9</v>
      </c>
      <c r="F10" s="18">
        <f>481.9+25</f>
        <v>506.9</v>
      </c>
      <c r="G10" s="20">
        <v>25</v>
      </c>
      <c r="H10" s="20">
        <v>25</v>
      </c>
      <c r="I10" s="153"/>
      <c r="J10" s="20"/>
      <c r="K10" s="19" t="s">
        <v>30</v>
      </c>
      <c r="L10" s="19" t="s">
        <v>30</v>
      </c>
      <c r="M10" s="20"/>
      <c r="N10" s="21"/>
      <c r="O10" s="21"/>
      <c r="P10" s="20"/>
      <c r="Q10" s="20"/>
      <c r="R10" s="20"/>
      <c r="S10" s="31">
        <v>12535.64</v>
      </c>
      <c r="T10" s="160"/>
      <c r="U10" s="32">
        <f>J10*1.19</f>
        <v>0</v>
      </c>
      <c r="V10" s="3">
        <v>25.87</v>
      </c>
      <c r="W10" s="2">
        <f t="shared" ref="W10:W25" si="0">V10*F10</f>
        <v>13113.503000000001</v>
      </c>
    </row>
    <row r="11" spans="1:23" ht="43.5" customHeight="1" x14ac:dyDescent="0.2">
      <c r="A11" s="33">
        <v>2</v>
      </c>
      <c r="B11" s="24" t="s">
        <v>31</v>
      </c>
      <c r="C11" s="30" t="s">
        <v>126</v>
      </c>
      <c r="D11" s="24">
        <v>91075886</v>
      </c>
      <c r="E11" s="136">
        <v>309.39999999999998</v>
      </c>
      <c r="F11" s="34">
        <f>309.4+52</f>
        <v>361.4</v>
      </c>
      <c r="G11" s="20">
        <v>52</v>
      </c>
      <c r="H11" s="20">
        <v>52</v>
      </c>
      <c r="I11" s="153"/>
      <c r="J11" s="20"/>
      <c r="K11" s="19" t="s">
        <v>30</v>
      </c>
      <c r="L11" s="19" t="s">
        <v>30</v>
      </c>
      <c r="M11" s="20"/>
      <c r="N11" s="21"/>
      <c r="O11" s="21"/>
      <c r="P11" s="20"/>
      <c r="Q11" s="20"/>
      <c r="R11" s="20"/>
      <c r="S11" s="35">
        <v>8269.7099999999991</v>
      </c>
      <c r="T11" s="160"/>
      <c r="U11" s="32">
        <f t="shared" ref="U11:U33" si="1">J11*1.19</f>
        <v>0</v>
      </c>
      <c r="V11" s="3">
        <v>25.87</v>
      </c>
      <c r="W11" s="2">
        <f t="shared" si="0"/>
        <v>9349.4179999999997</v>
      </c>
    </row>
    <row r="12" spans="1:23" ht="42.75" x14ac:dyDescent="0.2">
      <c r="A12" s="29">
        <v>3</v>
      </c>
      <c r="B12" s="24" t="s">
        <v>32</v>
      </c>
      <c r="C12" s="30" t="s">
        <v>126</v>
      </c>
      <c r="D12" s="24">
        <v>86075799</v>
      </c>
      <c r="E12" s="136">
        <v>1022.7</v>
      </c>
      <c r="F12" s="34">
        <f>1022.7+50</f>
        <v>1072.7</v>
      </c>
      <c r="G12" s="20">
        <v>50</v>
      </c>
      <c r="H12" s="20">
        <v>50</v>
      </c>
      <c r="I12" s="153"/>
      <c r="J12" s="20"/>
      <c r="K12" s="19" t="s">
        <v>30</v>
      </c>
      <c r="L12" s="19" t="s">
        <v>30</v>
      </c>
      <c r="M12" s="20"/>
      <c r="N12" s="25"/>
      <c r="O12" s="25"/>
      <c r="P12" s="36"/>
      <c r="Q12" s="37"/>
      <c r="R12" s="20"/>
      <c r="S12" s="35">
        <v>26527.87</v>
      </c>
      <c r="T12" s="160"/>
      <c r="U12" s="32">
        <f t="shared" si="1"/>
        <v>0</v>
      </c>
      <c r="V12" s="3">
        <v>25.87</v>
      </c>
      <c r="W12" s="2">
        <f t="shared" si="0"/>
        <v>27750.749000000003</v>
      </c>
    </row>
    <row r="13" spans="1:23" ht="42.75" x14ac:dyDescent="0.2">
      <c r="A13" s="33">
        <v>4</v>
      </c>
      <c r="B13" s="24" t="s">
        <v>33</v>
      </c>
      <c r="C13" s="30" t="s">
        <v>126</v>
      </c>
      <c r="D13" s="24">
        <v>88075800</v>
      </c>
      <c r="E13" s="136">
        <v>1482.6</v>
      </c>
      <c r="F13" s="34">
        <f>1482.6+50</f>
        <v>1532.6</v>
      </c>
      <c r="G13" s="20">
        <v>50</v>
      </c>
      <c r="H13" s="20">
        <v>50</v>
      </c>
      <c r="I13" s="153"/>
      <c r="J13" s="20"/>
      <c r="K13" s="19" t="s">
        <v>30</v>
      </c>
      <c r="L13" s="19" t="s">
        <v>30</v>
      </c>
      <c r="M13" s="20"/>
      <c r="N13" s="25"/>
      <c r="O13" s="25"/>
      <c r="P13" s="36"/>
      <c r="Q13" s="37"/>
      <c r="R13" s="20"/>
      <c r="S13" s="35">
        <v>37901.199999999997</v>
      </c>
      <c r="T13" s="160"/>
      <c r="U13" s="32">
        <f t="shared" si="1"/>
        <v>0</v>
      </c>
      <c r="V13" s="3">
        <v>25.87</v>
      </c>
      <c r="W13" s="2">
        <f t="shared" si="0"/>
        <v>39648.362000000001</v>
      </c>
    </row>
    <row r="14" spans="1:23" ht="42.75" x14ac:dyDescent="0.2">
      <c r="A14" s="29">
        <v>5</v>
      </c>
      <c r="B14" s="24" t="s">
        <v>34</v>
      </c>
      <c r="C14" s="30" t="s">
        <v>126</v>
      </c>
      <c r="D14" s="24">
        <v>86075889</v>
      </c>
      <c r="E14" s="136">
        <v>100.8</v>
      </c>
      <c r="F14" s="34">
        <f>100.8+25</f>
        <v>125.8</v>
      </c>
      <c r="G14" s="20">
        <v>25</v>
      </c>
      <c r="H14" s="20">
        <v>25</v>
      </c>
      <c r="I14" s="153"/>
      <c r="J14" s="20"/>
      <c r="K14" s="19" t="s">
        <v>30</v>
      </c>
      <c r="L14" s="19" t="s">
        <v>30</v>
      </c>
      <c r="M14" s="20"/>
      <c r="N14" s="25"/>
      <c r="O14" s="25"/>
      <c r="P14" s="36"/>
      <c r="Q14" s="37"/>
      <c r="R14" s="20"/>
      <c r="S14" s="35">
        <v>2544.15</v>
      </c>
      <c r="T14" s="160"/>
      <c r="U14" s="32">
        <f t="shared" si="1"/>
        <v>0</v>
      </c>
      <c r="V14" s="3">
        <v>25.87</v>
      </c>
      <c r="W14" s="2">
        <f t="shared" si="0"/>
        <v>3254.4459999999999</v>
      </c>
    </row>
    <row r="15" spans="1:23" ht="42.75" x14ac:dyDescent="0.2">
      <c r="A15" s="33">
        <v>6</v>
      </c>
      <c r="B15" s="24" t="s">
        <v>35</v>
      </c>
      <c r="C15" s="30" t="s">
        <v>126</v>
      </c>
      <c r="D15" s="24">
        <v>86075810</v>
      </c>
      <c r="E15" s="137">
        <v>3764</v>
      </c>
      <c r="F15" s="34">
        <f>904.6+25</f>
        <v>929.6</v>
      </c>
      <c r="G15" s="20">
        <v>25</v>
      </c>
      <c r="H15" s="20">
        <v>25</v>
      </c>
      <c r="I15" s="208"/>
      <c r="J15" s="20"/>
      <c r="K15" s="19" t="s">
        <v>30</v>
      </c>
      <c r="L15" s="19" t="s">
        <v>30</v>
      </c>
      <c r="M15" s="20"/>
      <c r="N15" s="24"/>
      <c r="O15" s="24"/>
      <c r="P15" s="36"/>
      <c r="Q15" s="37"/>
      <c r="R15" s="20"/>
      <c r="S15" s="35">
        <v>22370.76</v>
      </c>
      <c r="T15" s="160"/>
      <c r="U15" s="32">
        <f t="shared" si="1"/>
        <v>0</v>
      </c>
      <c r="V15" s="3">
        <v>25.87</v>
      </c>
      <c r="W15" s="2">
        <f t="shared" si="0"/>
        <v>24048.752</v>
      </c>
    </row>
    <row r="16" spans="1:23" ht="42.75" x14ac:dyDescent="0.2">
      <c r="A16" s="29">
        <v>7</v>
      </c>
      <c r="B16" s="24" t="s">
        <v>36</v>
      </c>
      <c r="C16" s="30" t="s">
        <v>126</v>
      </c>
      <c r="D16" s="24">
        <v>88075811</v>
      </c>
      <c r="E16" s="137">
        <v>4493.5</v>
      </c>
      <c r="F16" s="34">
        <f>1600.8+25</f>
        <v>1625.8</v>
      </c>
      <c r="G16" s="20">
        <v>25</v>
      </c>
      <c r="H16" s="20">
        <v>25</v>
      </c>
      <c r="I16" s="153"/>
      <c r="J16" s="20"/>
      <c r="K16" s="19" t="s">
        <v>30</v>
      </c>
      <c r="L16" s="19" t="s">
        <v>30</v>
      </c>
      <c r="M16" s="20"/>
      <c r="N16" s="24"/>
      <c r="O16" s="24"/>
      <c r="P16" s="36"/>
      <c r="Q16" s="37"/>
      <c r="R16" s="20"/>
      <c r="S16" s="35">
        <v>39587.78</v>
      </c>
      <c r="T16" s="160"/>
      <c r="U16" s="32">
        <f t="shared" si="1"/>
        <v>0</v>
      </c>
      <c r="V16" s="3">
        <v>25.87</v>
      </c>
      <c r="W16" s="2">
        <f t="shared" si="0"/>
        <v>42059.446000000004</v>
      </c>
    </row>
    <row r="17" spans="1:23" ht="42.75" x14ac:dyDescent="0.2">
      <c r="A17" s="33">
        <v>8</v>
      </c>
      <c r="B17" s="24" t="s">
        <v>37</v>
      </c>
      <c r="C17" s="30" t="s">
        <v>126</v>
      </c>
      <c r="D17" s="24">
        <v>88075811</v>
      </c>
      <c r="E17" s="136">
        <v>1205.8</v>
      </c>
      <c r="F17" s="34">
        <f>39+18</f>
        <v>57</v>
      </c>
      <c r="G17" s="20">
        <v>18</v>
      </c>
      <c r="H17" s="20">
        <v>18</v>
      </c>
      <c r="I17" s="153"/>
      <c r="J17" s="20"/>
      <c r="K17" s="19" t="s">
        <v>30</v>
      </c>
      <c r="L17" s="19" t="s">
        <v>30</v>
      </c>
      <c r="M17" s="24"/>
      <c r="N17" s="24"/>
      <c r="O17" s="24"/>
      <c r="P17" s="36"/>
      <c r="Q17" s="37"/>
      <c r="R17" s="20"/>
      <c r="S17" s="35">
        <v>29819.43</v>
      </c>
      <c r="T17" s="160"/>
      <c r="U17" s="32">
        <f t="shared" si="1"/>
        <v>0</v>
      </c>
      <c r="V17" s="3">
        <v>25.87</v>
      </c>
      <c r="W17" s="2">
        <f t="shared" si="0"/>
        <v>1474.5900000000001</v>
      </c>
    </row>
    <row r="18" spans="1:23" ht="42.75" x14ac:dyDescent="0.2">
      <c r="A18" s="29">
        <v>9</v>
      </c>
      <c r="B18" s="24" t="s">
        <v>38</v>
      </c>
      <c r="C18" s="30" t="s">
        <v>126</v>
      </c>
      <c r="D18" s="24">
        <v>87270916</v>
      </c>
      <c r="E18" s="137">
        <v>525.5</v>
      </c>
      <c r="F18" s="39">
        <f>2.9+2.6+66.7+145.1+149.5+30</f>
        <v>396.8</v>
      </c>
      <c r="G18" s="20">
        <v>30</v>
      </c>
      <c r="H18" s="20">
        <v>30</v>
      </c>
      <c r="I18" s="153"/>
      <c r="J18" s="20"/>
      <c r="K18" s="19" t="s">
        <v>30</v>
      </c>
      <c r="L18" s="19" t="s">
        <v>30</v>
      </c>
      <c r="M18" s="24"/>
      <c r="N18" s="24"/>
      <c r="O18" s="24"/>
      <c r="P18" s="36"/>
      <c r="Q18" s="37"/>
      <c r="R18" s="20"/>
      <c r="S18" s="35">
        <v>71.72</v>
      </c>
      <c r="T18" s="160"/>
      <c r="U18" s="32">
        <f t="shared" si="1"/>
        <v>0</v>
      </c>
      <c r="V18" s="3">
        <v>25.87</v>
      </c>
      <c r="W18" s="2">
        <f t="shared" si="0"/>
        <v>10265.216</v>
      </c>
    </row>
    <row r="19" spans="1:23" ht="42.75" x14ac:dyDescent="0.2">
      <c r="A19" s="29">
        <v>10</v>
      </c>
      <c r="B19" s="24" t="s">
        <v>39</v>
      </c>
      <c r="C19" s="30" t="s">
        <v>126</v>
      </c>
      <c r="D19" s="24">
        <v>5385826</v>
      </c>
      <c r="E19" s="137"/>
      <c r="F19" s="40">
        <f>57+17.3</f>
        <v>74.3</v>
      </c>
      <c r="G19" s="20">
        <v>17.3</v>
      </c>
      <c r="H19" s="20">
        <v>17.3</v>
      </c>
      <c r="I19" s="153"/>
      <c r="J19" s="20"/>
      <c r="K19" s="19" t="s">
        <v>30</v>
      </c>
      <c r="L19" s="19" t="s">
        <v>30</v>
      </c>
      <c r="M19" s="24"/>
      <c r="N19" s="24"/>
      <c r="O19" s="24"/>
      <c r="P19" s="36"/>
      <c r="Q19" s="37"/>
      <c r="R19" s="20"/>
      <c r="S19" s="35"/>
      <c r="T19" s="160"/>
      <c r="U19" s="32">
        <f t="shared" si="1"/>
        <v>0</v>
      </c>
      <c r="V19" s="3">
        <v>25.87</v>
      </c>
      <c r="W19" s="2">
        <f t="shared" si="0"/>
        <v>1922.1410000000001</v>
      </c>
    </row>
    <row r="20" spans="1:23" ht="42.75" x14ac:dyDescent="0.2">
      <c r="A20" s="33">
        <v>11</v>
      </c>
      <c r="B20" s="24" t="s">
        <v>40</v>
      </c>
      <c r="C20" s="30" t="s">
        <v>126</v>
      </c>
      <c r="D20" s="22" t="s">
        <v>41</v>
      </c>
      <c r="E20" s="137">
        <v>58.6</v>
      </c>
      <c r="F20" s="34">
        <f>1.6+3.8+37.1+17.2</f>
        <v>59.7</v>
      </c>
      <c r="G20" s="20">
        <v>17.2</v>
      </c>
      <c r="H20" s="20">
        <v>17.2</v>
      </c>
      <c r="I20" s="153"/>
      <c r="J20" s="20"/>
      <c r="K20" s="19" t="s">
        <v>30</v>
      </c>
      <c r="L20" s="19" t="s">
        <v>30</v>
      </c>
      <c r="M20" s="24"/>
      <c r="N20" s="24"/>
      <c r="O20" s="24"/>
      <c r="P20" s="36"/>
      <c r="Q20" s="37"/>
      <c r="R20" s="20"/>
      <c r="S20" s="35">
        <v>133.54</v>
      </c>
      <c r="T20" s="160"/>
      <c r="U20" s="32">
        <f t="shared" si="1"/>
        <v>0</v>
      </c>
      <c r="V20" s="3">
        <v>25.87</v>
      </c>
      <c r="W20" s="2">
        <f t="shared" si="0"/>
        <v>1544.4390000000001</v>
      </c>
    </row>
    <row r="21" spans="1:23" ht="42.75" x14ac:dyDescent="0.2">
      <c r="A21" s="29">
        <v>12</v>
      </c>
      <c r="B21" s="24" t="s">
        <v>42</v>
      </c>
      <c r="C21" s="30" t="s">
        <v>126</v>
      </c>
      <c r="D21" s="22" t="s">
        <v>43</v>
      </c>
      <c r="E21" s="137">
        <v>59.6</v>
      </c>
      <c r="F21" s="34">
        <f>2.8+56.8+17.34</f>
        <v>76.94</v>
      </c>
      <c r="G21" s="20">
        <v>17.34</v>
      </c>
      <c r="H21" s="20">
        <v>17.34</v>
      </c>
      <c r="I21" s="153"/>
      <c r="J21" s="20"/>
      <c r="K21" s="19" t="s">
        <v>30</v>
      </c>
      <c r="L21" s="19" t="s">
        <v>30</v>
      </c>
      <c r="M21" s="24"/>
      <c r="N21" s="25"/>
      <c r="O21" s="24"/>
      <c r="P21" s="36"/>
      <c r="Q21" s="37"/>
      <c r="R21" s="20"/>
      <c r="S21" s="35">
        <v>69.239999999999995</v>
      </c>
      <c r="T21" s="160"/>
      <c r="U21" s="32">
        <f t="shared" si="1"/>
        <v>0</v>
      </c>
      <c r="V21" s="3">
        <v>25.87</v>
      </c>
      <c r="W21" s="2">
        <f t="shared" si="0"/>
        <v>1990.4377999999999</v>
      </c>
    </row>
    <row r="22" spans="1:23" ht="42.75" x14ac:dyDescent="0.2">
      <c r="A22" s="33">
        <v>13</v>
      </c>
      <c r="B22" s="24" t="s">
        <v>44</v>
      </c>
      <c r="C22" s="30" t="s">
        <v>126</v>
      </c>
      <c r="D22" s="22" t="s">
        <v>45</v>
      </c>
      <c r="E22" s="137">
        <v>119.8</v>
      </c>
      <c r="F22" s="34">
        <f>4.2+3.7+116.1+20</f>
        <v>144</v>
      </c>
      <c r="G22" s="20">
        <v>20</v>
      </c>
      <c r="H22" s="20">
        <v>20</v>
      </c>
      <c r="I22" s="153"/>
      <c r="J22" s="20"/>
      <c r="K22" s="19" t="s">
        <v>30</v>
      </c>
      <c r="L22" s="19" t="s">
        <v>30</v>
      </c>
      <c r="M22" s="25"/>
      <c r="N22" s="25"/>
      <c r="O22" s="25"/>
      <c r="P22" s="36"/>
      <c r="Q22" s="37"/>
      <c r="R22" s="20"/>
      <c r="S22" s="35">
        <v>195.37</v>
      </c>
      <c r="T22" s="160"/>
      <c r="U22" s="32">
        <f t="shared" si="1"/>
        <v>0</v>
      </c>
      <c r="V22" s="3">
        <v>25.87</v>
      </c>
      <c r="W22" s="2">
        <f t="shared" si="0"/>
        <v>3725.28</v>
      </c>
    </row>
    <row r="23" spans="1:23" ht="42.75" x14ac:dyDescent="0.2">
      <c r="A23" s="33">
        <v>14</v>
      </c>
      <c r="B23" s="24" t="s">
        <v>129</v>
      </c>
      <c r="C23" s="30" t="s">
        <v>126</v>
      </c>
      <c r="D23" s="22" t="s">
        <v>46</v>
      </c>
      <c r="E23" s="137">
        <v>63.9</v>
      </c>
      <c r="F23" s="34">
        <f>1.3+1.7+58+26</f>
        <v>87</v>
      </c>
      <c r="G23" s="20">
        <v>26</v>
      </c>
      <c r="H23" s="20">
        <v>26</v>
      </c>
      <c r="I23" s="153"/>
      <c r="J23" s="20"/>
      <c r="K23" s="19" t="s">
        <v>30</v>
      </c>
      <c r="L23" s="19" t="s">
        <v>30</v>
      </c>
      <c r="M23" s="25"/>
      <c r="N23" s="25"/>
      <c r="O23" s="25"/>
      <c r="P23" s="36"/>
      <c r="Q23" s="37"/>
      <c r="R23" s="20"/>
      <c r="S23" s="35">
        <v>74.19</v>
      </c>
      <c r="T23" s="160"/>
      <c r="U23" s="32">
        <f t="shared" si="1"/>
        <v>0</v>
      </c>
      <c r="V23" s="3">
        <v>25.87</v>
      </c>
      <c r="W23" s="2">
        <f t="shared" si="0"/>
        <v>2250.69</v>
      </c>
    </row>
    <row r="24" spans="1:23" ht="42.75" x14ac:dyDescent="0.2">
      <c r="A24" s="29">
        <v>15</v>
      </c>
      <c r="B24" s="24" t="s">
        <v>130</v>
      </c>
      <c r="C24" s="30" t="s">
        <v>126</v>
      </c>
      <c r="D24" s="22" t="s">
        <v>47</v>
      </c>
      <c r="E24" s="137">
        <v>100.6</v>
      </c>
      <c r="F24" s="34">
        <f>1.4+1.4+59.3+26</f>
        <v>88.1</v>
      </c>
      <c r="G24" s="20">
        <v>26</v>
      </c>
      <c r="H24" s="20">
        <v>26</v>
      </c>
      <c r="I24" s="153"/>
      <c r="J24" s="20"/>
      <c r="K24" s="19" t="s">
        <v>30</v>
      </c>
      <c r="L24" s="19" t="s">
        <v>30</v>
      </c>
      <c r="M24" s="25"/>
      <c r="N24" s="25"/>
      <c r="O24" s="25"/>
      <c r="P24" s="36"/>
      <c r="Q24" s="37"/>
      <c r="R24" s="20"/>
      <c r="S24" s="35">
        <v>69.239999999999995</v>
      </c>
      <c r="T24" s="160"/>
      <c r="U24" s="32">
        <f t="shared" si="1"/>
        <v>0</v>
      </c>
      <c r="V24" s="3">
        <v>25.87</v>
      </c>
      <c r="W24" s="2">
        <f t="shared" si="0"/>
        <v>2279.1469999999999</v>
      </c>
    </row>
    <row r="25" spans="1:23" ht="49.5" customHeight="1" x14ac:dyDescent="0.2">
      <c r="A25" s="29">
        <v>16</v>
      </c>
      <c r="B25" s="24" t="s">
        <v>48</v>
      </c>
      <c r="C25" s="30" t="s">
        <v>126</v>
      </c>
      <c r="D25" s="22" t="s">
        <v>49</v>
      </c>
      <c r="E25" s="137"/>
      <c r="F25" s="34">
        <f>26.9+12.1</f>
        <v>39</v>
      </c>
      <c r="G25" s="20">
        <v>12.1</v>
      </c>
      <c r="H25" s="20">
        <v>12.1</v>
      </c>
      <c r="I25" s="153"/>
      <c r="J25" s="20"/>
      <c r="K25" s="19" t="s">
        <v>30</v>
      </c>
      <c r="L25" s="19" t="s">
        <v>30</v>
      </c>
      <c r="M25" s="25"/>
      <c r="N25" s="25"/>
      <c r="O25" s="25"/>
      <c r="P25" s="36"/>
      <c r="Q25" s="37"/>
      <c r="R25" s="20"/>
      <c r="S25" s="35"/>
      <c r="T25" s="160"/>
      <c r="U25" s="32">
        <f t="shared" si="1"/>
        <v>0</v>
      </c>
      <c r="V25" s="3">
        <v>25.87</v>
      </c>
      <c r="W25" s="2">
        <f t="shared" si="0"/>
        <v>1008.9300000000001</v>
      </c>
    </row>
    <row r="26" spans="1:23" ht="43.5" customHeight="1" x14ac:dyDescent="0.2">
      <c r="A26" s="30"/>
      <c r="B26" s="24" t="s">
        <v>128</v>
      </c>
      <c r="C26" s="30" t="s">
        <v>126</v>
      </c>
      <c r="D26" s="22" t="s">
        <v>127</v>
      </c>
      <c r="E26" s="137">
        <v>574</v>
      </c>
      <c r="F26" s="34">
        <v>274</v>
      </c>
      <c r="G26" s="23"/>
      <c r="H26" s="23"/>
      <c r="I26" s="153"/>
      <c r="J26" s="20"/>
      <c r="K26" s="152"/>
      <c r="L26" s="133"/>
      <c r="M26" s="25"/>
      <c r="N26" s="25"/>
      <c r="O26" s="25"/>
      <c r="P26" s="36"/>
      <c r="Q26" s="37"/>
      <c r="R26" s="20"/>
      <c r="S26" s="35"/>
      <c r="T26" s="160"/>
      <c r="U26" s="32"/>
    </row>
    <row r="27" spans="1:23" ht="24" customHeight="1" x14ac:dyDescent="0.2">
      <c r="A27" s="29"/>
      <c r="B27" s="177" t="s">
        <v>50</v>
      </c>
      <c r="C27" s="178"/>
      <c r="D27" s="178"/>
      <c r="E27" s="138"/>
      <c r="F27" s="42">
        <f>SUM(F10:F26)</f>
        <v>7451.64</v>
      </c>
      <c r="G27" s="43"/>
      <c r="H27" s="43"/>
      <c r="I27" s="43"/>
      <c r="J27" s="44">
        <f>SUM(J10:J26)</f>
        <v>0</v>
      </c>
      <c r="K27" s="41"/>
      <c r="L27" s="45"/>
      <c r="M27" s="25"/>
      <c r="N27" s="25"/>
      <c r="O27" s="25"/>
      <c r="P27" s="36"/>
      <c r="Q27" s="37"/>
      <c r="R27" s="20"/>
      <c r="S27" s="35"/>
      <c r="T27" s="160"/>
      <c r="U27" s="32">
        <f t="shared" si="1"/>
        <v>0</v>
      </c>
      <c r="V27" s="3">
        <v>25.87</v>
      </c>
      <c r="W27" s="2">
        <f>V27*F27</f>
        <v>192773.92680000002</v>
      </c>
    </row>
    <row r="28" spans="1:23" ht="50.25" customHeight="1" x14ac:dyDescent="0.2">
      <c r="A28" s="33">
        <v>18</v>
      </c>
      <c r="B28" s="24" t="s">
        <v>51</v>
      </c>
      <c r="C28" s="30" t="s">
        <v>52</v>
      </c>
      <c r="D28" s="24">
        <v>92025875</v>
      </c>
      <c r="E28" s="137">
        <v>2363</v>
      </c>
      <c r="F28" s="34">
        <f>1181.8+47.2</f>
        <v>1229</v>
      </c>
      <c r="G28" s="23"/>
      <c r="H28" s="23"/>
      <c r="I28" s="153"/>
      <c r="J28" s="20"/>
      <c r="K28" s="19" t="s">
        <v>30</v>
      </c>
      <c r="L28" s="19" t="s">
        <v>30</v>
      </c>
      <c r="M28" s="25"/>
      <c r="N28" s="25"/>
      <c r="O28" s="25"/>
      <c r="P28" s="36"/>
      <c r="Q28" s="37"/>
      <c r="R28" s="20"/>
      <c r="S28" s="35">
        <v>29225.91</v>
      </c>
      <c r="T28" s="160"/>
      <c r="U28" s="32">
        <f t="shared" si="1"/>
        <v>0</v>
      </c>
      <c r="V28" s="3">
        <v>25.87</v>
      </c>
      <c r="W28" s="2">
        <f>V28*F28</f>
        <v>31794.23</v>
      </c>
    </row>
    <row r="29" spans="1:23" ht="46.5" customHeight="1" x14ac:dyDescent="0.2">
      <c r="A29" s="33">
        <v>19</v>
      </c>
      <c r="B29" s="24" t="s">
        <v>53</v>
      </c>
      <c r="C29" s="30" t="s">
        <v>52</v>
      </c>
      <c r="D29" s="24">
        <v>99075814</v>
      </c>
      <c r="E29" s="137">
        <v>791.2</v>
      </c>
      <c r="F29" s="34">
        <v>553.84</v>
      </c>
      <c r="G29" s="23"/>
      <c r="H29" s="23"/>
      <c r="I29" s="153"/>
      <c r="J29" s="20"/>
      <c r="K29" s="19" t="s">
        <v>30</v>
      </c>
      <c r="L29" s="19" t="s">
        <v>30</v>
      </c>
      <c r="M29" s="25"/>
      <c r="N29" s="25"/>
      <c r="O29" s="25"/>
      <c r="P29" s="36"/>
      <c r="Q29" s="37"/>
      <c r="R29" s="20"/>
      <c r="S29" s="35">
        <v>13696.46</v>
      </c>
      <c r="T29" s="160"/>
      <c r="U29" s="32">
        <f t="shared" si="1"/>
        <v>0</v>
      </c>
      <c r="V29" s="3">
        <v>25.87</v>
      </c>
      <c r="W29" s="2">
        <f>V29*F29</f>
        <v>14327.840800000002</v>
      </c>
    </row>
    <row r="30" spans="1:23" ht="46.5" customHeight="1" x14ac:dyDescent="0.2">
      <c r="A30" s="33">
        <v>20</v>
      </c>
      <c r="B30" s="24" t="s">
        <v>29</v>
      </c>
      <c r="C30" s="30" t="s">
        <v>52</v>
      </c>
      <c r="D30" s="24">
        <v>99075816</v>
      </c>
      <c r="E30" s="136">
        <v>322.2</v>
      </c>
      <c r="F30" s="34">
        <f>322.2+15</f>
        <v>337.2</v>
      </c>
      <c r="G30" s="46">
        <v>15</v>
      </c>
      <c r="H30" s="46">
        <v>15</v>
      </c>
      <c r="I30" s="153"/>
      <c r="J30" s="20"/>
      <c r="K30" s="19" t="s">
        <v>30</v>
      </c>
      <c r="L30" s="19" t="s">
        <v>30</v>
      </c>
      <c r="M30" s="25"/>
      <c r="N30" s="47"/>
      <c r="O30" s="47"/>
      <c r="P30" s="48"/>
      <c r="Q30" s="49"/>
      <c r="R30" s="20"/>
      <c r="S30" s="35">
        <v>7968.05</v>
      </c>
      <c r="T30" s="160"/>
      <c r="U30" s="32">
        <f t="shared" si="1"/>
        <v>0</v>
      </c>
      <c r="V30" s="3">
        <v>25.87</v>
      </c>
      <c r="W30" s="2">
        <f>V30*F30</f>
        <v>8723.3639999999996</v>
      </c>
    </row>
    <row r="31" spans="1:23" ht="44.25" customHeight="1" x14ac:dyDescent="0.2">
      <c r="A31" s="33">
        <v>21</v>
      </c>
      <c r="B31" s="24" t="s">
        <v>54</v>
      </c>
      <c r="C31" s="30" t="s">
        <v>52</v>
      </c>
      <c r="D31" s="24">
        <v>92075831</v>
      </c>
      <c r="E31" s="136">
        <v>525.70000000000005</v>
      </c>
      <c r="F31" s="34">
        <f>525.7+10.16</f>
        <v>535.86</v>
      </c>
      <c r="G31" s="50">
        <v>10.16</v>
      </c>
      <c r="H31" s="50">
        <v>10.16</v>
      </c>
      <c r="I31" s="153"/>
      <c r="J31" s="20"/>
      <c r="K31" s="19" t="s">
        <v>30</v>
      </c>
      <c r="L31" s="19" t="s">
        <v>30</v>
      </c>
      <c r="M31" s="25"/>
      <c r="N31" s="24"/>
      <c r="O31" s="24"/>
      <c r="P31" s="24"/>
      <c r="Q31" s="24"/>
      <c r="R31" s="20"/>
      <c r="S31" s="35">
        <v>13000.56</v>
      </c>
      <c r="T31" s="160"/>
      <c r="U31" s="32">
        <f t="shared" si="1"/>
        <v>0</v>
      </c>
      <c r="V31" s="3">
        <v>25.87</v>
      </c>
      <c r="W31" s="2">
        <f>V31*F31</f>
        <v>13862.698200000001</v>
      </c>
    </row>
    <row r="32" spans="1:23" ht="19.5" customHeight="1" thickBot="1" x14ac:dyDescent="0.25">
      <c r="A32" s="51"/>
      <c r="B32" s="179" t="s">
        <v>55</v>
      </c>
      <c r="C32" s="180"/>
      <c r="D32" s="180"/>
      <c r="E32" s="139"/>
      <c r="F32" s="154">
        <f>SUM(F28:F31)</f>
        <v>2655.9</v>
      </c>
      <c r="G32" s="181"/>
      <c r="H32" s="182"/>
      <c r="I32" s="183"/>
      <c r="J32" s="56">
        <f>SUM(J28:J31)</f>
        <v>0</v>
      </c>
      <c r="K32" s="184"/>
      <c r="L32" s="185"/>
      <c r="M32" s="53"/>
      <c r="N32" s="52"/>
      <c r="O32" s="52"/>
      <c r="P32" s="52"/>
      <c r="Q32" s="52"/>
      <c r="R32" s="54"/>
      <c r="S32" s="55"/>
      <c r="T32" s="160"/>
      <c r="U32" s="32">
        <f t="shared" si="1"/>
        <v>0</v>
      </c>
      <c r="W32" s="56">
        <f>SUM(W28:W31)</f>
        <v>68708.133000000002</v>
      </c>
    </row>
    <row r="33" spans="1:26" s="27" customFormat="1" ht="39.75" customHeight="1" thickBot="1" x14ac:dyDescent="0.25">
      <c r="A33" s="57"/>
      <c r="B33" s="58" t="s">
        <v>56</v>
      </c>
      <c r="C33" s="59"/>
      <c r="D33" s="58"/>
      <c r="E33" s="140"/>
      <c r="F33" s="60">
        <f>F32+F27</f>
        <v>10107.540000000001</v>
      </c>
      <c r="G33" s="61"/>
      <c r="H33" s="62"/>
      <c r="I33" s="63"/>
      <c r="J33" s="64">
        <f>J27+J32</f>
        <v>0</v>
      </c>
      <c r="K33" s="186"/>
      <c r="L33" s="187"/>
      <c r="M33" s="65"/>
      <c r="N33" s="66"/>
      <c r="O33" s="66"/>
      <c r="P33" s="67"/>
      <c r="Q33" s="68"/>
      <c r="R33" s="26"/>
      <c r="S33" s="69"/>
      <c r="T33" s="161"/>
      <c r="U33" s="32">
        <f t="shared" si="1"/>
        <v>0</v>
      </c>
      <c r="V33" s="28"/>
      <c r="W33" s="70">
        <f>W27+W32</f>
        <v>261482.05980000002</v>
      </c>
      <c r="X33" s="71"/>
      <c r="Y33" s="71"/>
      <c r="Z33" s="71"/>
    </row>
    <row r="34" spans="1:26" ht="15" hidden="1" x14ac:dyDescent="0.2">
      <c r="A34" s="171" t="s">
        <v>57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3"/>
      <c r="T34" s="159" t="s">
        <v>58</v>
      </c>
    </row>
    <row r="35" spans="1:26" ht="14.25" hidden="1" x14ac:dyDescent="0.2">
      <c r="A35" s="72">
        <v>1</v>
      </c>
      <c r="B35" s="30" t="s">
        <v>59</v>
      </c>
      <c r="C35" s="30"/>
      <c r="D35" s="30">
        <v>85279382</v>
      </c>
      <c r="E35" s="135">
        <v>1574.4</v>
      </c>
      <c r="F35" s="18">
        <v>1574.4</v>
      </c>
      <c r="G35" s="20"/>
      <c r="H35" s="18"/>
      <c r="I35" s="18"/>
      <c r="J35" s="18"/>
      <c r="K35" s="73">
        <v>1574.4</v>
      </c>
      <c r="L35" s="19"/>
      <c r="M35" s="20"/>
      <c r="N35" s="21"/>
      <c r="O35" s="21"/>
      <c r="P35" s="20"/>
      <c r="Q35" s="20"/>
      <c r="R35" s="20"/>
      <c r="S35" s="20">
        <v>23616</v>
      </c>
      <c r="T35" s="160"/>
    </row>
    <row r="36" spans="1:26" ht="14.25" hidden="1" x14ac:dyDescent="0.2">
      <c r="A36" s="33">
        <v>2</v>
      </c>
      <c r="B36" s="24" t="s">
        <v>60</v>
      </c>
      <c r="C36" s="30"/>
      <c r="D36" s="24">
        <v>88000051</v>
      </c>
      <c r="E36" s="137">
        <v>1627.4</v>
      </c>
      <c r="F36" s="34">
        <v>537.4</v>
      </c>
      <c r="G36" s="23"/>
      <c r="H36" s="23"/>
      <c r="I36" s="23"/>
      <c r="J36" s="23"/>
      <c r="K36" s="73">
        <v>537.4</v>
      </c>
      <c r="L36" s="19"/>
      <c r="M36" s="20"/>
      <c r="N36" s="21"/>
      <c r="O36" s="21"/>
      <c r="P36" s="20"/>
      <c r="Q36" s="20"/>
      <c r="R36" s="20"/>
      <c r="S36" s="20">
        <v>8061</v>
      </c>
      <c r="T36" s="160"/>
    </row>
    <row r="37" spans="1:26" ht="14.25" hidden="1" x14ac:dyDescent="0.2">
      <c r="A37" s="72">
        <v>3</v>
      </c>
      <c r="B37" s="24" t="s">
        <v>61</v>
      </c>
      <c r="C37" s="30"/>
      <c r="D37" s="24">
        <v>81062065</v>
      </c>
      <c r="E37" s="137">
        <v>451.4</v>
      </c>
      <c r="F37" s="34">
        <v>222.8</v>
      </c>
      <c r="G37" s="23"/>
      <c r="H37" s="23"/>
      <c r="I37" s="23"/>
      <c r="J37" s="23"/>
      <c r="K37" s="73">
        <v>222.8</v>
      </c>
      <c r="L37" s="19"/>
      <c r="M37" s="20"/>
      <c r="N37" s="25"/>
      <c r="O37" s="25"/>
      <c r="P37" s="36"/>
      <c r="Q37" s="37"/>
      <c r="R37" s="20"/>
      <c r="S37" s="20">
        <v>3342</v>
      </c>
      <c r="T37" s="160"/>
    </row>
    <row r="38" spans="1:26" ht="14.25" hidden="1" x14ac:dyDescent="0.2">
      <c r="A38" s="33">
        <v>4</v>
      </c>
      <c r="B38" s="24" t="s">
        <v>62</v>
      </c>
      <c r="C38" s="30"/>
      <c r="D38" s="24">
        <v>83062092</v>
      </c>
      <c r="E38" s="137">
        <v>6993.4</v>
      </c>
      <c r="F38" s="34">
        <v>5148.8</v>
      </c>
      <c r="G38" s="23"/>
      <c r="H38" s="23"/>
      <c r="I38" s="23"/>
      <c r="J38" s="23"/>
      <c r="K38" s="73">
        <v>5148.8</v>
      </c>
      <c r="L38" s="19"/>
      <c r="M38" s="20"/>
      <c r="N38" s="25"/>
      <c r="O38" s="25"/>
      <c r="P38" s="36"/>
      <c r="Q38" s="37"/>
      <c r="R38" s="20"/>
      <c r="S38" s="20">
        <v>77232</v>
      </c>
      <c r="T38" s="160"/>
    </row>
    <row r="39" spans="1:26" ht="14.25" hidden="1" x14ac:dyDescent="0.2">
      <c r="A39" s="72">
        <v>5</v>
      </c>
      <c r="B39" s="24" t="s">
        <v>63</v>
      </c>
      <c r="C39" s="30"/>
      <c r="D39" s="24">
        <v>87062093</v>
      </c>
      <c r="E39" s="137">
        <v>1420.2</v>
      </c>
      <c r="F39" s="34">
        <v>1098.5</v>
      </c>
      <c r="G39" s="23"/>
      <c r="H39" s="23"/>
      <c r="I39" s="23"/>
      <c r="J39" s="23"/>
      <c r="K39" s="73">
        <v>1098.5</v>
      </c>
      <c r="L39" s="19"/>
      <c r="M39" s="20"/>
      <c r="N39" s="25"/>
      <c r="O39" s="25"/>
      <c r="P39" s="36"/>
      <c r="Q39" s="37"/>
      <c r="R39" s="20"/>
      <c r="S39" s="20">
        <v>16477.5</v>
      </c>
      <c r="T39" s="160"/>
    </row>
    <row r="40" spans="1:26" ht="14.25" hidden="1" x14ac:dyDescent="0.2">
      <c r="A40" s="33">
        <v>6</v>
      </c>
      <c r="B40" s="24" t="s">
        <v>64</v>
      </c>
      <c r="C40" s="30"/>
      <c r="D40" s="24">
        <v>96000060</v>
      </c>
      <c r="E40" s="137">
        <v>720</v>
      </c>
      <c r="F40" s="34">
        <v>390</v>
      </c>
      <c r="G40" s="23"/>
      <c r="H40" s="23"/>
      <c r="I40" s="23"/>
      <c r="J40" s="23"/>
      <c r="K40" s="73">
        <v>390</v>
      </c>
      <c r="L40" s="19"/>
      <c r="M40" s="20"/>
      <c r="N40" s="24"/>
      <c r="O40" s="24"/>
      <c r="P40" s="36"/>
      <c r="Q40" s="37"/>
      <c r="R40" s="20"/>
      <c r="S40" s="20">
        <v>5850</v>
      </c>
      <c r="T40" s="160"/>
    </row>
    <row r="41" spans="1:26" s="27" customFormat="1" ht="15.75" hidden="1" thickBot="1" x14ac:dyDescent="0.25">
      <c r="A41" s="74">
        <v>7</v>
      </c>
      <c r="B41" s="75" t="s">
        <v>65</v>
      </c>
      <c r="C41" s="76"/>
      <c r="D41" s="75"/>
      <c r="E41" s="141"/>
      <c r="F41" s="77">
        <f>SUM(F35:F40)</f>
        <v>8971.9000000000015</v>
      </c>
      <c r="G41" s="77">
        <f>SUM(G35:G40)</f>
        <v>0</v>
      </c>
      <c r="H41" s="77">
        <f>SUM(H35:H40)</f>
        <v>0</v>
      </c>
      <c r="I41" s="77"/>
      <c r="J41" s="77"/>
      <c r="K41" s="78">
        <v>8971.9</v>
      </c>
      <c r="L41" s="78"/>
      <c r="M41" s="79"/>
      <c r="N41" s="75"/>
      <c r="O41" s="75"/>
      <c r="P41" s="80"/>
      <c r="Q41" s="81"/>
      <c r="R41" s="79"/>
      <c r="S41" s="79">
        <v>134578.5</v>
      </c>
      <c r="T41" s="161"/>
      <c r="V41" s="28"/>
    </row>
    <row r="42" spans="1:26" ht="16.5" hidden="1" customHeight="1" x14ac:dyDescent="0.2">
      <c r="A42" s="156" t="s">
        <v>66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8"/>
      <c r="T42" s="159" t="s">
        <v>67</v>
      </c>
    </row>
    <row r="43" spans="1:26" ht="14.25" hidden="1" x14ac:dyDescent="0.2">
      <c r="A43" s="29">
        <v>1</v>
      </c>
      <c r="B43" s="30" t="s">
        <v>68</v>
      </c>
      <c r="C43" s="30" t="s">
        <v>69</v>
      </c>
      <c r="D43" s="30"/>
      <c r="E43" s="142">
        <v>2911.2</v>
      </c>
      <c r="F43" s="82">
        <v>1211.2</v>
      </c>
      <c r="G43" s="82">
        <v>1700</v>
      </c>
      <c r="H43" s="82">
        <v>1700</v>
      </c>
      <c r="I43" s="82"/>
      <c r="J43" s="82"/>
      <c r="K43" s="19"/>
      <c r="L43" s="19"/>
      <c r="M43" s="20"/>
      <c r="N43" s="21"/>
      <c r="O43" s="21"/>
      <c r="P43" s="20"/>
      <c r="Q43" s="20"/>
      <c r="R43" s="20"/>
      <c r="S43" s="20">
        <v>107853.9</v>
      </c>
      <c r="T43" s="160"/>
    </row>
    <row r="44" spans="1:26" ht="14.25" hidden="1" x14ac:dyDescent="0.2">
      <c r="A44" s="33">
        <v>2</v>
      </c>
      <c r="B44" s="24" t="s">
        <v>24</v>
      </c>
      <c r="C44" s="30" t="s">
        <v>69</v>
      </c>
      <c r="D44" s="24"/>
      <c r="E44" s="143">
        <v>2096</v>
      </c>
      <c r="F44" s="83">
        <v>2096</v>
      </c>
      <c r="G44" s="86"/>
      <c r="H44" s="84"/>
      <c r="I44" s="84"/>
      <c r="J44" s="84"/>
      <c r="K44" s="19"/>
      <c r="L44" s="19"/>
      <c r="M44" s="20"/>
      <c r="N44" s="21"/>
      <c r="O44" s="21"/>
      <c r="P44" s="20"/>
      <c r="Q44" s="20"/>
      <c r="R44" s="20"/>
      <c r="S44" s="20">
        <v>45920</v>
      </c>
      <c r="T44" s="160"/>
    </row>
    <row r="45" spans="1:26" ht="14.25" hidden="1" x14ac:dyDescent="0.2">
      <c r="A45" s="29">
        <v>3</v>
      </c>
      <c r="B45" s="24" t="s">
        <v>70</v>
      </c>
      <c r="C45" s="30" t="s">
        <v>71</v>
      </c>
      <c r="D45" s="24"/>
      <c r="E45" s="143">
        <v>3247.7</v>
      </c>
      <c r="F45" s="85">
        <v>1827.7</v>
      </c>
      <c r="G45" s="84">
        <v>1420</v>
      </c>
      <c r="H45" s="84">
        <v>1420</v>
      </c>
      <c r="I45" s="84"/>
      <c r="J45" s="84"/>
      <c r="K45" s="19"/>
      <c r="L45" s="19"/>
      <c r="M45" s="20"/>
      <c r="N45" s="25"/>
      <c r="O45" s="25"/>
      <c r="P45" s="36"/>
      <c r="Q45" s="37"/>
      <c r="R45" s="20"/>
      <c r="S45" s="20">
        <v>41075</v>
      </c>
      <c r="T45" s="160"/>
    </row>
    <row r="46" spans="1:26" ht="14.25" hidden="1" x14ac:dyDescent="0.2">
      <c r="A46" s="33">
        <v>4</v>
      </c>
      <c r="B46" s="24" t="s">
        <v>25</v>
      </c>
      <c r="C46" s="30" t="s">
        <v>69</v>
      </c>
      <c r="D46" s="24"/>
      <c r="E46" s="143">
        <v>504.5</v>
      </c>
      <c r="F46" s="85">
        <v>334.9</v>
      </c>
      <c r="G46" s="84">
        <v>169.6</v>
      </c>
      <c r="H46" s="84">
        <v>169.6</v>
      </c>
      <c r="I46" s="84"/>
      <c r="J46" s="84"/>
      <c r="K46" s="19"/>
      <c r="L46" s="19"/>
      <c r="M46" s="20"/>
      <c r="N46" s="25"/>
      <c r="O46" s="25"/>
      <c r="P46" s="36"/>
      <c r="Q46" s="37"/>
      <c r="R46" s="20"/>
      <c r="S46" s="20">
        <v>41075</v>
      </c>
      <c r="T46" s="160"/>
    </row>
    <row r="47" spans="1:26" ht="14.25" hidden="1" x14ac:dyDescent="0.2">
      <c r="A47" s="29">
        <v>5</v>
      </c>
      <c r="B47" s="24" t="s">
        <v>24</v>
      </c>
      <c r="C47" s="30" t="s">
        <v>71</v>
      </c>
      <c r="D47" s="24"/>
      <c r="E47" s="143">
        <v>1800.4</v>
      </c>
      <c r="F47" s="83">
        <v>1800.4</v>
      </c>
      <c r="G47" s="87"/>
      <c r="H47" s="84"/>
      <c r="I47" s="84"/>
      <c r="J47" s="84"/>
      <c r="K47" s="19"/>
      <c r="L47" s="19"/>
      <c r="M47" s="20"/>
      <c r="N47" s="25"/>
      <c r="O47" s="25"/>
      <c r="P47" s="36"/>
      <c r="Q47" s="37"/>
      <c r="R47" s="20"/>
      <c r="S47" s="20">
        <v>45035</v>
      </c>
      <c r="T47" s="160"/>
    </row>
    <row r="48" spans="1:26" ht="14.25" hidden="1" x14ac:dyDescent="0.2">
      <c r="A48" s="33">
        <v>6</v>
      </c>
      <c r="B48" s="24" t="s">
        <v>72</v>
      </c>
      <c r="C48" s="30" t="s">
        <v>71</v>
      </c>
      <c r="D48" s="24"/>
      <c r="E48" s="143">
        <v>941.43</v>
      </c>
      <c r="F48" s="85">
        <v>733.4</v>
      </c>
      <c r="G48" s="84">
        <v>208</v>
      </c>
      <c r="H48" s="84">
        <v>208</v>
      </c>
      <c r="I48" s="84"/>
      <c r="J48" s="84"/>
      <c r="K48" s="19"/>
      <c r="L48" s="19"/>
      <c r="M48" s="20"/>
      <c r="N48" s="24"/>
      <c r="O48" s="24"/>
      <c r="P48" s="36"/>
      <c r="Q48" s="37"/>
      <c r="R48" s="20"/>
      <c r="S48" s="20">
        <v>41075</v>
      </c>
      <c r="T48" s="160"/>
    </row>
    <row r="49" spans="1:22" s="27" customFormat="1" ht="15.75" hidden="1" thickBot="1" x14ac:dyDescent="0.25">
      <c r="A49" s="88"/>
      <c r="B49" s="89" t="s">
        <v>27</v>
      </c>
      <c r="C49" s="90"/>
      <c r="D49" s="89"/>
      <c r="E49" s="144"/>
      <c r="F49" s="91">
        <f t="shared" ref="F49:H49" si="2">SUM(F43:F48)</f>
        <v>8003.5999999999985</v>
      </c>
      <c r="G49" s="91">
        <f t="shared" si="2"/>
        <v>3497.6</v>
      </c>
      <c r="H49" s="91">
        <f t="shared" si="2"/>
        <v>3497.6</v>
      </c>
      <c r="I49" s="91"/>
      <c r="J49" s="91"/>
      <c r="K49" s="92"/>
      <c r="L49" s="92"/>
      <c r="M49" s="26"/>
      <c r="N49" s="89"/>
      <c r="O49" s="89"/>
      <c r="P49" s="93"/>
      <c r="Q49" s="94"/>
      <c r="R49" s="26"/>
      <c r="S49" s="26">
        <f>SUM(S43:S48)</f>
        <v>322033.90000000002</v>
      </c>
      <c r="T49" s="161"/>
      <c r="V49" s="28"/>
    </row>
    <row r="50" spans="1:22" ht="15" hidden="1" x14ac:dyDescent="0.2">
      <c r="A50" s="162" t="s">
        <v>73</v>
      </c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59" t="s">
        <v>58</v>
      </c>
    </row>
    <row r="51" spans="1:22" ht="28.5" hidden="1" x14ac:dyDescent="0.2">
      <c r="A51" s="29">
        <v>1</v>
      </c>
      <c r="B51" s="30" t="s">
        <v>29</v>
      </c>
      <c r="C51" s="30" t="s">
        <v>74</v>
      </c>
      <c r="D51" s="30">
        <v>89017065</v>
      </c>
      <c r="E51" s="135">
        <v>2311.1</v>
      </c>
      <c r="F51" s="18">
        <v>2311.1</v>
      </c>
      <c r="G51" s="20"/>
      <c r="H51" s="18">
        <v>836.6</v>
      </c>
      <c r="I51" s="18"/>
      <c r="J51" s="18"/>
      <c r="K51" s="19" t="s">
        <v>22</v>
      </c>
      <c r="L51" s="19" t="s">
        <v>22</v>
      </c>
      <c r="M51" s="20" t="s">
        <v>23</v>
      </c>
      <c r="N51" s="19" t="s">
        <v>22</v>
      </c>
      <c r="O51" s="20" t="s">
        <v>23</v>
      </c>
      <c r="P51" s="20">
        <v>12</v>
      </c>
      <c r="Q51" s="20" t="s">
        <v>23</v>
      </c>
      <c r="R51" s="20" t="s">
        <v>23</v>
      </c>
      <c r="S51" s="20">
        <f>F51*49.15</f>
        <v>113590.56499999999</v>
      </c>
      <c r="T51" s="160"/>
    </row>
    <row r="52" spans="1:22" ht="28.5" hidden="1" x14ac:dyDescent="0.2">
      <c r="A52" s="33">
        <v>2</v>
      </c>
      <c r="B52" s="30" t="s">
        <v>29</v>
      </c>
      <c r="C52" s="30" t="s">
        <v>75</v>
      </c>
      <c r="D52" s="24">
        <v>91062094</v>
      </c>
      <c r="E52" s="137">
        <v>368.2</v>
      </c>
      <c r="F52" s="34">
        <v>368.2</v>
      </c>
      <c r="G52" s="23"/>
      <c r="H52" s="23"/>
      <c r="I52" s="23"/>
      <c r="J52" s="23"/>
      <c r="K52" s="19" t="s">
        <v>22</v>
      </c>
      <c r="L52" s="19" t="s">
        <v>22</v>
      </c>
      <c r="M52" s="20" t="s">
        <v>23</v>
      </c>
      <c r="N52" s="19" t="s">
        <v>22</v>
      </c>
      <c r="O52" s="20" t="s">
        <v>23</v>
      </c>
      <c r="P52" s="20"/>
      <c r="Q52" s="20" t="s">
        <v>23</v>
      </c>
      <c r="R52" s="20" t="s">
        <v>23</v>
      </c>
      <c r="S52" s="20">
        <f t="shared" ref="S52:S69" si="3">F52*49.15</f>
        <v>18097.03</v>
      </c>
      <c r="T52" s="160"/>
    </row>
    <row r="53" spans="1:22" ht="28.5" hidden="1" x14ac:dyDescent="0.2">
      <c r="A53" s="29">
        <v>3</v>
      </c>
      <c r="B53" s="24" t="s">
        <v>76</v>
      </c>
      <c r="C53" s="30" t="s">
        <v>75</v>
      </c>
      <c r="D53" s="24">
        <v>1149820</v>
      </c>
      <c r="E53" s="137" t="s">
        <v>77</v>
      </c>
      <c r="F53" s="38" t="s">
        <v>77</v>
      </c>
      <c r="G53" s="23"/>
      <c r="H53" s="23">
        <v>208.92</v>
      </c>
      <c r="I53" s="23"/>
      <c r="J53" s="23"/>
      <c r="K53" s="19" t="s">
        <v>22</v>
      </c>
      <c r="L53" s="19" t="s">
        <v>22</v>
      </c>
      <c r="M53" s="20" t="s">
        <v>23</v>
      </c>
      <c r="N53" s="19" t="s">
        <v>22</v>
      </c>
      <c r="O53" s="20" t="s">
        <v>23</v>
      </c>
      <c r="P53" s="20"/>
      <c r="Q53" s="20" t="s">
        <v>23</v>
      </c>
      <c r="R53" s="20" t="s">
        <v>23</v>
      </c>
      <c r="S53" s="20">
        <v>29397.69</v>
      </c>
      <c r="T53" s="160"/>
    </row>
    <row r="54" spans="1:22" ht="28.5" hidden="1" x14ac:dyDescent="0.2">
      <c r="A54" s="33">
        <v>4</v>
      </c>
      <c r="B54" s="24" t="s">
        <v>78</v>
      </c>
      <c r="C54" s="30" t="s">
        <v>75</v>
      </c>
      <c r="D54" s="24">
        <v>1149823</v>
      </c>
      <c r="E54" s="137">
        <v>115.4</v>
      </c>
      <c r="F54" s="38">
        <v>115.4</v>
      </c>
      <c r="G54" s="23"/>
      <c r="H54" s="23"/>
      <c r="I54" s="23"/>
      <c r="J54" s="23"/>
      <c r="K54" s="19" t="s">
        <v>22</v>
      </c>
      <c r="L54" s="19" t="s">
        <v>22</v>
      </c>
      <c r="M54" s="20" t="s">
        <v>23</v>
      </c>
      <c r="N54" s="19" t="s">
        <v>22</v>
      </c>
      <c r="O54" s="20" t="s">
        <v>23</v>
      </c>
      <c r="P54" s="20"/>
      <c r="Q54" s="20" t="s">
        <v>23</v>
      </c>
      <c r="R54" s="20" t="s">
        <v>23</v>
      </c>
      <c r="S54" s="20">
        <f t="shared" si="3"/>
        <v>5671.91</v>
      </c>
      <c r="T54" s="160"/>
    </row>
    <row r="55" spans="1:22" ht="42.75" hidden="1" x14ac:dyDescent="0.2">
      <c r="A55" s="29">
        <v>5</v>
      </c>
      <c r="B55" s="95" t="s">
        <v>79</v>
      </c>
      <c r="C55" s="96" t="s">
        <v>75</v>
      </c>
      <c r="D55" s="95">
        <v>94062072</v>
      </c>
      <c r="E55" s="137">
        <v>966.5</v>
      </c>
      <c r="F55" s="97">
        <v>197.18</v>
      </c>
      <c r="G55" s="99"/>
      <c r="H55" s="99"/>
      <c r="I55" s="99"/>
      <c r="J55" s="99"/>
      <c r="K55" s="19" t="s">
        <v>22</v>
      </c>
      <c r="L55" s="19" t="s">
        <v>22</v>
      </c>
      <c r="M55" s="20" t="s">
        <v>23</v>
      </c>
      <c r="N55" s="19" t="s">
        <v>22</v>
      </c>
      <c r="O55" s="20" t="s">
        <v>23</v>
      </c>
      <c r="P55" s="20"/>
      <c r="Q55" s="20" t="s">
        <v>23</v>
      </c>
      <c r="R55" s="20" t="s">
        <v>23</v>
      </c>
      <c r="S55" s="20">
        <f t="shared" si="3"/>
        <v>9691.3970000000008</v>
      </c>
      <c r="T55" s="160"/>
    </row>
    <row r="56" spans="1:22" ht="28.5" hidden="1" x14ac:dyDescent="0.2">
      <c r="A56" s="33">
        <v>6</v>
      </c>
      <c r="B56" s="95" t="s">
        <v>80</v>
      </c>
      <c r="C56" s="96" t="s">
        <v>75</v>
      </c>
      <c r="D56" s="95">
        <v>7452664</v>
      </c>
      <c r="E56" s="137">
        <v>84.4</v>
      </c>
      <c r="F56" s="98" t="s">
        <v>81</v>
      </c>
      <c r="G56" s="99"/>
      <c r="H56" s="99">
        <v>0</v>
      </c>
      <c r="I56" s="99"/>
      <c r="J56" s="99"/>
      <c r="K56" s="19" t="s">
        <v>22</v>
      </c>
      <c r="L56" s="19" t="s">
        <v>22</v>
      </c>
      <c r="M56" s="20" t="s">
        <v>23</v>
      </c>
      <c r="N56" s="19" t="s">
        <v>22</v>
      </c>
      <c r="O56" s="20" t="s">
        <v>23</v>
      </c>
      <c r="P56" s="20"/>
      <c r="Q56" s="20" t="s">
        <v>23</v>
      </c>
      <c r="R56" s="20" t="s">
        <v>23</v>
      </c>
      <c r="S56" s="20">
        <v>4148.26</v>
      </c>
      <c r="T56" s="160"/>
    </row>
    <row r="57" spans="1:22" ht="28.5" hidden="1" x14ac:dyDescent="0.2">
      <c r="A57" s="29">
        <v>7</v>
      </c>
      <c r="B57" s="30" t="s">
        <v>82</v>
      </c>
      <c r="C57" s="30" t="s">
        <v>83</v>
      </c>
      <c r="D57" s="24">
        <v>93017074</v>
      </c>
      <c r="E57" s="137">
        <v>1086</v>
      </c>
      <c r="F57" s="38">
        <v>1086</v>
      </c>
      <c r="G57" s="23"/>
      <c r="H57" s="23">
        <v>0</v>
      </c>
      <c r="I57" s="23"/>
      <c r="J57" s="23"/>
      <c r="K57" s="19" t="s">
        <v>22</v>
      </c>
      <c r="L57" s="19" t="s">
        <v>22</v>
      </c>
      <c r="M57" s="20" t="s">
        <v>23</v>
      </c>
      <c r="N57" s="19" t="s">
        <v>22</v>
      </c>
      <c r="O57" s="20" t="s">
        <v>23</v>
      </c>
      <c r="P57" s="20"/>
      <c r="Q57" s="20" t="s">
        <v>23</v>
      </c>
      <c r="R57" s="20" t="s">
        <v>23</v>
      </c>
      <c r="S57" s="20">
        <f t="shared" si="3"/>
        <v>53376.9</v>
      </c>
      <c r="T57" s="160"/>
    </row>
    <row r="58" spans="1:22" ht="28.5" hidden="1" x14ac:dyDescent="0.2">
      <c r="A58" s="33">
        <v>8</v>
      </c>
      <c r="B58" s="24" t="s">
        <v>84</v>
      </c>
      <c r="C58" s="30" t="s">
        <v>83</v>
      </c>
      <c r="D58" s="24">
        <v>87017246</v>
      </c>
      <c r="E58" s="137">
        <v>2724</v>
      </c>
      <c r="F58" s="34">
        <v>788.22</v>
      </c>
      <c r="G58" s="23"/>
      <c r="H58" s="23"/>
      <c r="I58" s="23"/>
      <c r="J58" s="23"/>
      <c r="K58" s="19" t="s">
        <v>22</v>
      </c>
      <c r="L58" s="19" t="s">
        <v>22</v>
      </c>
      <c r="M58" s="20" t="s">
        <v>23</v>
      </c>
      <c r="N58" s="19" t="s">
        <v>22</v>
      </c>
      <c r="O58" s="20" t="s">
        <v>23</v>
      </c>
      <c r="P58" s="20"/>
      <c r="Q58" s="20" t="s">
        <v>23</v>
      </c>
      <c r="R58" s="20" t="s">
        <v>23</v>
      </c>
      <c r="S58" s="20">
        <f t="shared" si="3"/>
        <v>38741.012999999999</v>
      </c>
      <c r="T58" s="160"/>
    </row>
    <row r="59" spans="1:22" ht="57" hidden="1" x14ac:dyDescent="0.2">
      <c r="A59" s="29">
        <v>9</v>
      </c>
      <c r="B59" s="24" t="s">
        <v>85</v>
      </c>
      <c r="C59" s="30" t="s">
        <v>83</v>
      </c>
      <c r="D59" s="24">
        <v>84017249</v>
      </c>
      <c r="E59" s="137">
        <v>2895.2</v>
      </c>
      <c r="F59" s="34">
        <v>1391.12</v>
      </c>
      <c r="G59" s="23"/>
      <c r="H59" s="23"/>
      <c r="I59" s="23"/>
      <c r="J59" s="23"/>
      <c r="K59" s="19" t="s">
        <v>22</v>
      </c>
      <c r="L59" s="19" t="s">
        <v>22</v>
      </c>
      <c r="M59" s="20" t="s">
        <v>23</v>
      </c>
      <c r="N59" s="19" t="s">
        <v>22</v>
      </c>
      <c r="O59" s="20" t="s">
        <v>23</v>
      </c>
      <c r="P59" s="20"/>
      <c r="Q59" s="20" t="s">
        <v>23</v>
      </c>
      <c r="R59" s="20" t="s">
        <v>23</v>
      </c>
      <c r="S59" s="20">
        <f t="shared" si="3"/>
        <v>68373.547999999995</v>
      </c>
      <c r="T59" s="160"/>
    </row>
    <row r="60" spans="1:22" ht="28.5" hidden="1" x14ac:dyDescent="0.2">
      <c r="A60" s="33">
        <v>10</v>
      </c>
      <c r="B60" s="95" t="s">
        <v>86</v>
      </c>
      <c r="C60" s="96" t="s">
        <v>83</v>
      </c>
      <c r="D60" s="95">
        <v>94017213</v>
      </c>
      <c r="E60" s="137">
        <v>933.1</v>
      </c>
      <c r="F60" s="98">
        <v>333.4</v>
      </c>
      <c r="G60" s="99"/>
      <c r="H60" s="99"/>
      <c r="I60" s="99"/>
      <c r="J60" s="99"/>
      <c r="K60" s="19" t="s">
        <v>22</v>
      </c>
      <c r="L60" s="19" t="s">
        <v>22</v>
      </c>
      <c r="M60" s="20" t="s">
        <v>23</v>
      </c>
      <c r="N60" s="19" t="s">
        <v>22</v>
      </c>
      <c r="O60" s="20" t="s">
        <v>23</v>
      </c>
      <c r="P60" s="20"/>
      <c r="Q60" s="20" t="s">
        <v>23</v>
      </c>
      <c r="R60" s="20" t="s">
        <v>23</v>
      </c>
      <c r="S60" s="20">
        <f t="shared" si="3"/>
        <v>16386.609999999997</v>
      </c>
      <c r="T60" s="160"/>
    </row>
    <row r="61" spans="1:22" ht="28.5" hidden="1" x14ac:dyDescent="0.2">
      <c r="A61" s="29">
        <v>11</v>
      </c>
      <c r="B61" s="24" t="s">
        <v>86</v>
      </c>
      <c r="C61" s="30" t="s">
        <v>87</v>
      </c>
      <c r="D61" s="24">
        <v>93017251</v>
      </c>
      <c r="E61" s="137">
        <v>2202.5</v>
      </c>
      <c r="F61" s="34">
        <v>946.38</v>
      </c>
      <c r="G61" s="23"/>
      <c r="H61" s="23"/>
      <c r="I61" s="23"/>
      <c r="J61" s="23"/>
      <c r="K61" s="19" t="s">
        <v>22</v>
      </c>
      <c r="L61" s="19" t="s">
        <v>22</v>
      </c>
      <c r="M61" s="20" t="s">
        <v>23</v>
      </c>
      <c r="N61" s="19" t="s">
        <v>22</v>
      </c>
      <c r="O61" s="20" t="s">
        <v>23</v>
      </c>
      <c r="P61" s="20"/>
      <c r="Q61" s="20" t="s">
        <v>23</v>
      </c>
      <c r="R61" s="20" t="s">
        <v>23</v>
      </c>
      <c r="S61" s="20">
        <f t="shared" si="3"/>
        <v>46514.576999999997</v>
      </c>
      <c r="T61" s="160"/>
    </row>
    <row r="62" spans="1:22" ht="28.5" hidden="1" x14ac:dyDescent="0.2">
      <c r="A62" s="33">
        <v>12</v>
      </c>
      <c r="B62" s="24" t="s">
        <v>76</v>
      </c>
      <c r="C62" s="30" t="s">
        <v>88</v>
      </c>
      <c r="D62" s="24">
        <v>1149826</v>
      </c>
      <c r="E62" s="137">
        <v>691.93</v>
      </c>
      <c r="F62" s="38">
        <v>691.93</v>
      </c>
      <c r="G62" s="23"/>
      <c r="H62" s="23">
        <v>107.5</v>
      </c>
      <c r="I62" s="23"/>
      <c r="J62" s="23"/>
      <c r="K62" s="19" t="s">
        <v>22</v>
      </c>
      <c r="L62" s="19" t="s">
        <v>22</v>
      </c>
      <c r="M62" s="20" t="s">
        <v>23</v>
      </c>
      <c r="N62" s="19" t="s">
        <v>22</v>
      </c>
      <c r="O62" s="20" t="s">
        <v>23</v>
      </c>
      <c r="P62" s="20"/>
      <c r="Q62" s="20" t="s">
        <v>23</v>
      </c>
      <c r="R62" s="20" t="s">
        <v>23</v>
      </c>
      <c r="S62" s="20">
        <f t="shared" si="3"/>
        <v>34008.359499999999</v>
      </c>
      <c r="T62" s="160"/>
    </row>
    <row r="63" spans="1:22" ht="28.5" hidden="1" x14ac:dyDescent="0.2">
      <c r="A63" s="29">
        <v>13</v>
      </c>
      <c r="B63" s="30" t="s">
        <v>82</v>
      </c>
      <c r="C63" s="30" t="s">
        <v>89</v>
      </c>
      <c r="D63" s="24">
        <v>95043534</v>
      </c>
      <c r="E63" s="137">
        <v>1058.9000000000001</v>
      </c>
      <c r="F63" s="34">
        <v>627</v>
      </c>
      <c r="G63" s="23"/>
      <c r="H63" s="23">
        <v>0</v>
      </c>
      <c r="I63" s="23"/>
      <c r="J63" s="23"/>
      <c r="K63" s="19" t="s">
        <v>22</v>
      </c>
      <c r="L63" s="19" t="s">
        <v>22</v>
      </c>
      <c r="M63" s="20" t="s">
        <v>23</v>
      </c>
      <c r="N63" s="19" t="s">
        <v>22</v>
      </c>
      <c r="O63" s="20" t="s">
        <v>23</v>
      </c>
      <c r="P63" s="20"/>
      <c r="Q63" s="20" t="s">
        <v>23</v>
      </c>
      <c r="R63" s="20" t="s">
        <v>23</v>
      </c>
      <c r="S63" s="20">
        <f t="shared" si="3"/>
        <v>30817.05</v>
      </c>
      <c r="T63" s="160"/>
    </row>
    <row r="64" spans="1:22" ht="42.75" hidden="1" x14ac:dyDescent="0.2">
      <c r="A64" s="33">
        <v>14</v>
      </c>
      <c r="B64" s="24" t="s">
        <v>90</v>
      </c>
      <c r="C64" s="30" t="s">
        <v>89</v>
      </c>
      <c r="D64" s="30">
        <v>89043686</v>
      </c>
      <c r="E64" s="135">
        <v>3400</v>
      </c>
      <c r="F64" s="18">
        <v>252</v>
      </c>
      <c r="G64" s="23"/>
      <c r="H64" s="23"/>
      <c r="I64" s="23"/>
      <c r="J64" s="23"/>
      <c r="K64" s="19" t="s">
        <v>22</v>
      </c>
      <c r="L64" s="19" t="s">
        <v>22</v>
      </c>
      <c r="M64" s="20" t="s">
        <v>23</v>
      </c>
      <c r="N64" s="19" t="s">
        <v>22</v>
      </c>
      <c r="O64" s="20" t="s">
        <v>23</v>
      </c>
      <c r="P64" s="20"/>
      <c r="Q64" s="20" t="s">
        <v>23</v>
      </c>
      <c r="R64" s="20" t="s">
        <v>23</v>
      </c>
      <c r="S64" s="20">
        <f t="shared" si="3"/>
        <v>12385.8</v>
      </c>
      <c r="T64" s="160"/>
    </row>
    <row r="65" spans="1:22" ht="28.5" hidden="1" x14ac:dyDescent="0.2">
      <c r="A65" s="29">
        <v>15</v>
      </c>
      <c r="B65" s="24" t="s">
        <v>91</v>
      </c>
      <c r="C65" s="30" t="s">
        <v>89</v>
      </c>
      <c r="D65" s="24">
        <v>96043694</v>
      </c>
      <c r="E65" s="137">
        <v>709</v>
      </c>
      <c r="F65" s="34">
        <v>117.9</v>
      </c>
      <c r="G65" s="23"/>
      <c r="H65" s="23"/>
      <c r="I65" s="23"/>
      <c r="J65" s="23"/>
      <c r="K65" s="19" t="s">
        <v>22</v>
      </c>
      <c r="L65" s="19" t="s">
        <v>22</v>
      </c>
      <c r="M65" s="20" t="s">
        <v>23</v>
      </c>
      <c r="N65" s="19" t="s">
        <v>22</v>
      </c>
      <c r="O65" s="20" t="s">
        <v>23</v>
      </c>
      <c r="P65" s="20"/>
      <c r="Q65" s="20" t="s">
        <v>23</v>
      </c>
      <c r="R65" s="20" t="s">
        <v>23</v>
      </c>
      <c r="S65" s="20">
        <f t="shared" si="3"/>
        <v>5794.7849999999999</v>
      </c>
      <c r="T65" s="160"/>
    </row>
    <row r="66" spans="1:22" ht="42.75" hidden="1" x14ac:dyDescent="0.2">
      <c r="A66" s="33">
        <v>16</v>
      </c>
      <c r="B66" s="24" t="s">
        <v>92</v>
      </c>
      <c r="C66" s="30" t="s">
        <v>89</v>
      </c>
      <c r="D66" s="24">
        <v>88043687</v>
      </c>
      <c r="E66" s="137">
        <v>1398</v>
      </c>
      <c r="F66" s="34">
        <v>248</v>
      </c>
      <c r="G66" s="23"/>
      <c r="H66" s="23"/>
      <c r="I66" s="23"/>
      <c r="J66" s="23"/>
      <c r="K66" s="19" t="s">
        <v>22</v>
      </c>
      <c r="L66" s="19" t="s">
        <v>22</v>
      </c>
      <c r="M66" s="20" t="s">
        <v>23</v>
      </c>
      <c r="N66" s="19" t="s">
        <v>22</v>
      </c>
      <c r="O66" s="20" t="s">
        <v>23</v>
      </c>
      <c r="P66" s="20"/>
      <c r="Q66" s="20" t="s">
        <v>23</v>
      </c>
      <c r="R66" s="20" t="s">
        <v>23</v>
      </c>
      <c r="S66" s="20">
        <f t="shared" si="3"/>
        <v>12189.199999999999</v>
      </c>
      <c r="T66" s="160"/>
    </row>
    <row r="67" spans="1:22" ht="42.75" hidden="1" x14ac:dyDescent="0.2">
      <c r="A67" s="29">
        <v>17</v>
      </c>
      <c r="B67" s="95" t="s">
        <v>90</v>
      </c>
      <c r="C67" s="96" t="s">
        <v>93</v>
      </c>
      <c r="D67" s="96">
        <v>96043603</v>
      </c>
      <c r="E67" s="135">
        <v>581.70000000000005</v>
      </c>
      <c r="F67" s="100">
        <v>581.70000000000005</v>
      </c>
      <c r="G67" s="99"/>
      <c r="H67" s="99"/>
      <c r="I67" s="99"/>
      <c r="J67" s="99"/>
      <c r="K67" s="19" t="s">
        <v>22</v>
      </c>
      <c r="L67" s="19" t="s">
        <v>22</v>
      </c>
      <c r="M67" s="20" t="s">
        <v>23</v>
      </c>
      <c r="N67" s="19" t="s">
        <v>22</v>
      </c>
      <c r="O67" s="20" t="s">
        <v>23</v>
      </c>
      <c r="P67" s="20"/>
      <c r="Q67" s="20" t="s">
        <v>23</v>
      </c>
      <c r="R67" s="20" t="s">
        <v>23</v>
      </c>
      <c r="S67" s="20">
        <f t="shared" si="3"/>
        <v>28590.555</v>
      </c>
      <c r="T67" s="160"/>
    </row>
    <row r="68" spans="1:22" ht="42.75" hidden="1" x14ac:dyDescent="0.2">
      <c r="A68" s="33">
        <v>18</v>
      </c>
      <c r="B68" s="95" t="s">
        <v>90</v>
      </c>
      <c r="C68" s="96" t="s">
        <v>94</v>
      </c>
      <c r="D68" s="95">
        <v>94017117</v>
      </c>
      <c r="E68" s="137">
        <v>1608.8</v>
      </c>
      <c r="F68" s="98">
        <v>218.18</v>
      </c>
      <c r="G68" s="101"/>
      <c r="H68" s="101"/>
      <c r="I68" s="101"/>
      <c r="J68" s="101"/>
      <c r="K68" s="19" t="s">
        <v>22</v>
      </c>
      <c r="L68" s="19" t="s">
        <v>22</v>
      </c>
      <c r="M68" s="20" t="s">
        <v>23</v>
      </c>
      <c r="N68" s="19" t="s">
        <v>22</v>
      </c>
      <c r="O68" s="20" t="s">
        <v>23</v>
      </c>
      <c r="P68" s="20"/>
      <c r="Q68" s="20" t="s">
        <v>23</v>
      </c>
      <c r="R68" s="20" t="s">
        <v>23</v>
      </c>
      <c r="S68" s="20">
        <f t="shared" si="3"/>
        <v>10723.547</v>
      </c>
      <c r="T68" s="160"/>
    </row>
    <row r="69" spans="1:22" ht="42.75" hidden="1" x14ac:dyDescent="0.2">
      <c r="A69" s="33"/>
      <c r="B69" s="95" t="s">
        <v>90</v>
      </c>
      <c r="C69" s="30" t="s">
        <v>89</v>
      </c>
      <c r="D69" s="24">
        <v>93043689</v>
      </c>
      <c r="E69" s="137">
        <v>605.5</v>
      </c>
      <c r="F69" s="34">
        <v>605.5</v>
      </c>
      <c r="G69" s="24"/>
      <c r="H69" s="24"/>
      <c r="I69" s="24"/>
      <c r="J69" s="24"/>
      <c r="K69" s="19"/>
      <c r="L69" s="19"/>
      <c r="M69" s="25"/>
      <c r="N69" s="24"/>
      <c r="O69" s="24"/>
      <c r="P69" s="24"/>
      <c r="Q69" s="24"/>
      <c r="R69" s="20"/>
      <c r="S69" s="20">
        <f t="shared" si="3"/>
        <v>29760.325000000001</v>
      </c>
      <c r="T69" s="160"/>
    </row>
    <row r="70" spans="1:22" s="27" customFormat="1" ht="15.75" hidden="1" thickBot="1" x14ac:dyDescent="0.25">
      <c r="A70" s="88"/>
      <c r="B70" s="89" t="s">
        <v>26</v>
      </c>
      <c r="C70" s="90"/>
      <c r="D70" s="89"/>
      <c r="E70" s="144"/>
      <c r="F70" s="102">
        <f>SUM(F51:F69)</f>
        <v>10879.21</v>
      </c>
      <c r="G70" s="102">
        <f>SUM(G51:G69)</f>
        <v>0</v>
      </c>
      <c r="H70" s="102">
        <f>SUM(H51:H69)</f>
        <v>1153.02</v>
      </c>
      <c r="I70" s="102"/>
      <c r="J70" s="102"/>
      <c r="K70" s="92"/>
      <c r="L70" s="92"/>
      <c r="M70" s="65"/>
      <c r="N70" s="66"/>
      <c r="O70" s="66"/>
      <c r="P70" s="67"/>
      <c r="Q70" s="68"/>
      <c r="R70" s="26"/>
      <c r="S70" s="69">
        <v>568259.12</v>
      </c>
      <c r="T70" s="161"/>
      <c r="V70" s="28"/>
    </row>
    <row r="71" spans="1:22" ht="19.5" hidden="1" customHeight="1" x14ac:dyDescent="0.2">
      <c r="A71" s="162" t="s">
        <v>95</v>
      </c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59" t="s">
        <v>96</v>
      </c>
    </row>
    <row r="72" spans="1:22" ht="28.5" hidden="1" x14ac:dyDescent="0.2">
      <c r="A72" s="29">
        <v>1</v>
      </c>
      <c r="B72" s="30" t="s">
        <v>97</v>
      </c>
      <c r="C72" s="30" t="s">
        <v>98</v>
      </c>
      <c r="D72" s="30">
        <v>93095619</v>
      </c>
      <c r="E72" s="135">
        <v>5337.7</v>
      </c>
      <c r="F72" s="18">
        <v>1243</v>
      </c>
      <c r="G72" s="103"/>
      <c r="H72" s="18"/>
      <c r="I72" s="18"/>
      <c r="J72" s="18"/>
      <c r="K72" s="19" t="s">
        <v>22</v>
      </c>
      <c r="L72" s="20" t="s">
        <v>23</v>
      </c>
      <c r="M72" s="20" t="s">
        <v>23</v>
      </c>
      <c r="N72" s="21" t="s">
        <v>23</v>
      </c>
      <c r="O72" s="21" t="s">
        <v>23</v>
      </c>
      <c r="P72" s="20" t="s">
        <v>23</v>
      </c>
      <c r="Q72" s="20" t="s">
        <v>23</v>
      </c>
      <c r="R72" s="20" t="s">
        <v>22</v>
      </c>
      <c r="S72" s="20">
        <f>F72*23.5</f>
        <v>29210.5</v>
      </c>
      <c r="T72" s="160"/>
    </row>
    <row r="73" spans="1:22" ht="28.5" hidden="1" x14ac:dyDescent="0.2">
      <c r="A73" s="33">
        <v>2</v>
      </c>
      <c r="B73" s="24" t="s">
        <v>99</v>
      </c>
      <c r="C73" s="30" t="s">
        <v>98</v>
      </c>
      <c r="D73" s="24">
        <v>93095629</v>
      </c>
      <c r="E73" s="137">
        <v>990.1</v>
      </c>
      <c r="F73" s="34">
        <v>509</v>
      </c>
      <c r="G73" s="103"/>
      <c r="H73" s="23"/>
      <c r="I73" s="23"/>
      <c r="J73" s="23"/>
      <c r="K73" s="19" t="s">
        <v>22</v>
      </c>
      <c r="L73" s="20" t="s">
        <v>23</v>
      </c>
      <c r="M73" s="20" t="s">
        <v>23</v>
      </c>
      <c r="N73" s="21" t="s">
        <v>23</v>
      </c>
      <c r="O73" s="21" t="s">
        <v>23</v>
      </c>
      <c r="P73" s="20" t="s">
        <v>23</v>
      </c>
      <c r="Q73" s="20" t="s">
        <v>23</v>
      </c>
      <c r="R73" s="20" t="s">
        <v>22</v>
      </c>
      <c r="S73" s="20">
        <f t="shared" ref="S73:S95" si="4">F73*23.5</f>
        <v>11961.5</v>
      </c>
      <c r="T73" s="160"/>
    </row>
    <row r="74" spans="1:22" ht="28.5" hidden="1" x14ac:dyDescent="0.2">
      <c r="A74" s="29">
        <v>3</v>
      </c>
      <c r="B74" s="24" t="s">
        <v>100</v>
      </c>
      <c r="C74" s="30" t="s">
        <v>98</v>
      </c>
      <c r="D74" s="24">
        <v>86095606</v>
      </c>
      <c r="E74" s="137">
        <v>4728</v>
      </c>
      <c r="F74" s="34">
        <v>1352</v>
      </c>
      <c r="G74" s="103"/>
      <c r="H74" s="23"/>
      <c r="I74" s="23"/>
      <c r="J74" s="23"/>
      <c r="K74" s="19" t="s">
        <v>22</v>
      </c>
      <c r="L74" s="20" t="s">
        <v>23</v>
      </c>
      <c r="M74" s="20" t="s">
        <v>23</v>
      </c>
      <c r="N74" s="21" t="s">
        <v>23</v>
      </c>
      <c r="O74" s="21" t="s">
        <v>23</v>
      </c>
      <c r="P74" s="20" t="s">
        <v>23</v>
      </c>
      <c r="Q74" s="20" t="s">
        <v>23</v>
      </c>
      <c r="R74" s="20" t="s">
        <v>22</v>
      </c>
      <c r="S74" s="20">
        <f t="shared" si="4"/>
        <v>31772</v>
      </c>
      <c r="T74" s="160"/>
    </row>
    <row r="75" spans="1:22" ht="28.5" hidden="1" x14ac:dyDescent="0.2">
      <c r="A75" s="33">
        <v>4</v>
      </c>
      <c r="B75" s="24" t="s">
        <v>101</v>
      </c>
      <c r="C75" s="30" t="s">
        <v>98</v>
      </c>
      <c r="D75" s="24">
        <v>82095626</v>
      </c>
      <c r="E75" s="137">
        <v>4885.8</v>
      </c>
      <c r="F75" s="34">
        <v>2362</v>
      </c>
      <c r="G75" s="103"/>
      <c r="H75" s="23"/>
      <c r="I75" s="23"/>
      <c r="J75" s="23"/>
      <c r="K75" s="19" t="s">
        <v>22</v>
      </c>
      <c r="L75" s="20" t="s">
        <v>23</v>
      </c>
      <c r="M75" s="20" t="s">
        <v>23</v>
      </c>
      <c r="N75" s="21" t="s">
        <v>23</v>
      </c>
      <c r="O75" s="21" t="s">
        <v>23</v>
      </c>
      <c r="P75" s="20" t="s">
        <v>23</v>
      </c>
      <c r="Q75" s="20" t="s">
        <v>23</v>
      </c>
      <c r="R75" s="20" t="s">
        <v>22</v>
      </c>
      <c r="S75" s="20">
        <f t="shared" si="4"/>
        <v>55507</v>
      </c>
      <c r="T75" s="160"/>
    </row>
    <row r="76" spans="1:22" ht="28.5" hidden="1" x14ac:dyDescent="0.2">
      <c r="A76" s="29">
        <v>5</v>
      </c>
      <c r="B76" s="24" t="s">
        <v>100</v>
      </c>
      <c r="C76" s="30" t="s">
        <v>98</v>
      </c>
      <c r="D76" s="24">
        <v>88095627</v>
      </c>
      <c r="E76" s="137">
        <v>2342.3000000000002</v>
      </c>
      <c r="F76" s="34">
        <v>1418</v>
      </c>
      <c r="G76" s="103"/>
      <c r="H76" s="23"/>
      <c r="I76" s="23"/>
      <c r="J76" s="23"/>
      <c r="K76" s="19" t="s">
        <v>22</v>
      </c>
      <c r="L76" s="20" t="s">
        <v>23</v>
      </c>
      <c r="M76" s="20" t="s">
        <v>23</v>
      </c>
      <c r="N76" s="21" t="s">
        <v>23</v>
      </c>
      <c r="O76" s="21" t="s">
        <v>23</v>
      </c>
      <c r="P76" s="20" t="s">
        <v>23</v>
      </c>
      <c r="Q76" s="20" t="s">
        <v>23</v>
      </c>
      <c r="R76" s="20" t="s">
        <v>22</v>
      </c>
      <c r="S76" s="20">
        <f t="shared" si="4"/>
        <v>33323</v>
      </c>
      <c r="T76" s="160"/>
    </row>
    <row r="77" spans="1:22" ht="28.5" hidden="1" x14ac:dyDescent="0.2">
      <c r="A77" s="33">
        <v>6</v>
      </c>
      <c r="B77" s="24" t="s">
        <v>102</v>
      </c>
      <c r="C77" s="30" t="s">
        <v>98</v>
      </c>
      <c r="D77" s="24">
        <v>89095607</v>
      </c>
      <c r="E77" s="137">
        <v>63.1</v>
      </c>
      <c r="F77" s="34">
        <v>53</v>
      </c>
      <c r="G77" s="23"/>
      <c r="H77" s="23"/>
      <c r="I77" s="23"/>
      <c r="J77" s="23"/>
      <c r="K77" s="19" t="s">
        <v>22</v>
      </c>
      <c r="L77" s="20" t="s">
        <v>23</v>
      </c>
      <c r="M77" s="20" t="s">
        <v>23</v>
      </c>
      <c r="N77" s="21" t="s">
        <v>23</v>
      </c>
      <c r="O77" s="21" t="s">
        <v>23</v>
      </c>
      <c r="P77" s="20" t="s">
        <v>23</v>
      </c>
      <c r="Q77" s="20" t="s">
        <v>23</v>
      </c>
      <c r="R77" s="20" t="s">
        <v>22</v>
      </c>
      <c r="S77" s="20">
        <f t="shared" si="4"/>
        <v>1245.5</v>
      </c>
      <c r="T77" s="160"/>
    </row>
    <row r="78" spans="1:22" ht="28.5" hidden="1" x14ac:dyDescent="0.2">
      <c r="A78" s="29">
        <v>7</v>
      </c>
      <c r="B78" s="24" t="s">
        <v>102</v>
      </c>
      <c r="C78" s="30" t="s">
        <v>98</v>
      </c>
      <c r="D78" s="24">
        <v>89095608</v>
      </c>
      <c r="E78" s="137">
        <v>66.5</v>
      </c>
      <c r="F78" s="34">
        <v>50</v>
      </c>
      <c r="G78" s="23"/>
      <c r="H78" s="23"/>
      <c r="I78" s="23"/>
      <c r="J78" s="23"/>
      <c r="K78" s="19" t="s">
        <v>22</v>
      </c>
      <c r="L78" s="20" t="s">
        <v>23</v>
      </c>
      <c r="M78" s="20" t="s">
        <v>23</v>
      </c>
      <c r="N78" s="21" t="s">
        <v>23</v>
      </c>
      <c r="O78" s="21" t="s">
        <v>23</v>
      </c>
      <c r="P78" s="20" t="s">
        <v>23</v>
      </c>
      <c r="Q78" s="20" t="s">
        <v>23</v>
      </c>
      <c r="R78" s="20" t="s">
        <v>22</v>
      </c>
      <c r="S78" s="20">
        <f t="shared" si="4"/>
        <v>1175</v>
      </c>
      <c r="T78" s="160"/>
    </row>
    <row r="79" spans="1:22" ht="28.5" hidden="1" x14ac:dyDescent="0.2">
      <c r="A79" s="33">
        <v>8</v>
      </c>
      <c r="B79" s="24" t="s">
        <v>103</v>
      </c>
      <c r="C79" s="30" t="s">
        <v>98</v>
      </c>
      <c r="D79" s="24">
        <v>89095603</v>
      </c>
      <c r="E79" s="137">
        <v>2630.8</v>
      </c>
      <c r="F79" s="34">
        <v>1986</v>
      </c>
      <c r="G79" s="23">
        <v>3250</v>
      </c>
      <c r="H79" s="23">
        <v>50</v>
      </c>
      <c r="I79" s="23"/>
      <c r="J79" s="23"/>
      <c r="K79" s="19" t="s">
        <v>22</v>
      </c>
      <c r="L79" s="24" t="s">
        <v>22</v>
      </c>
      <c r="M79" s="20" t="s">
        <v>23</v>
      </c>
      <c r="N79" s="21" t="s">
        <v>23</v>
      </c>
      <c r="O79" s="21" t="s">
        <v>23</v>
      </c>
      <c r="P79" s="20" t="s">
        <v>23</v>
      </c>
      <c r="Q79" s="20" t="s">
        <v>23</v>
      </c>
      <c r="R79" s="20" t="s">
        <v>22</v>
      </c>
      <c r="S79" s="20">
        <f t="shared" si="4"/>
        <v>46671</v>
      </c>
      <c r="T79" s="160"/>
    </row>
    <row r="80" spans="1:22" ht="28.5" hidden="1" x14ac:dyDescent="0.2">
      <c r="A80" s="29">
        <v>9</v>
      </c>
      <c r="B80" s="24" t="s">
        <v>100</v>
      </c>
      <c r="C80" s="30" t="s">
        <v>98</v>
      </c>
      <c r="D80" s="24">
        <v>85095605</v>
      </c>
      <c r="E80" s="137">
        <v>2382.9</v>
      </c>
      <c r="F80" s="34">
        <v>1900</v>
      </c>
      <c r="G80" s="23"/>
      <c r="H80" s="23"/>
      <c r="I80" s="23"/>
      <c r="J80" s="23"/>
      <c r="K80" s="19" t="s">
        <v>22</v>
      </c>
      <c r="L80" s="24" t="s">
        <v>23</v>
      </c>
      <c r="M80" s="20" t="s">
        <v>23</v>
      </c>
      <c r="N80" s="21" t="s">
        <v>23</v>
      </c>
      <c r="O80" s="21" t="s">
        <v>23</v>
      </c>
      <c r="P80" s="20" t="s">
        <v>23</v>
      </c>
      <c r="Q80" s="20" t="s">
        <v>23</v>
      </c>
      <c r="R80" s="20" t="s">
        <v>22</v>
      </c>
      <c r="S80" s="20">
        <f t="shared" si="4"/>
        <v>44650</v>
      </c>
      <c r="T80" s="160"/>
    </row>
    <row r="81" spans="1:22" ht="85.5" hidden="1" x14ac:dyDescent="0.2">
      <c r="A81" s="33">
        <v>10</v>
      </c>
      <c r="B81" s="24" t="s">
        <v>104</v>
      </c>
      <c r="C81" s="30" t="s">
        <v>105</v>
      </c>
      <c r="D81" s="24">
        <v>94095604</v>
      </c>
      <c r="E81" s="137">
        <v>2343.9</v>
      </c>
      <c r="F81" s="34">
        <v>1673</v>
      </c>
      <c r="G81" s="23">
        <v>1300</v>
      </c>
      <c r="H81" s="23">
        <v>20</v>
      </c>
      <c r="I81" s="23"/>
      <c r="J81" s="23"/>
      <c r="K81" s="19" t="s">
        <v>22</v>
      </c>
      <c r="L81" s="24" t="s">
        <v>22</v>
      </c>
      <c r="M81" s="20" t="s">
        <v>23</v>
      </c>
      <c r="N81" s="21" t="s">
        <v>23</v>
      </c>
      <c r="O81" s="21" t="s">
        <v>23</v>
      </c>
      <c r="P81" s="20" t="s">
        <v>23</v>
      </c>
      <c r="Q81" s="20" t="s">
        <v>23</v>
      </c>
      <c r="R81" s="20" t="s">
        <v>22</v>
      </c>
      <c r="S81" s="20">
        <f t="shared" si="4"/>
        <v>39315.5</v>
      </c>
      <c r="T81" s="160"/>
    </row>
    <row r="82" spans="1:22" ht="71.25" hidden="1" x14ac:dyDescent="0.2">
      <c r="A82" s="29">
        <v>11</v>
      </c>
      <c r="B82" s="24" t="s">
        <v>106</v>
      </c>
      <c r="C82" s="30" t="s">
        <v>105</v>
      </c>
      <c r="D82" s="24">
        <v>95095621</v>
      </c>
      <c r="E82" s="137">
        <v>7167.4</v>
      </c>
      <c r="F82" s="34">
        <v>3984</v>
      </c>
      <c r="G82" s="103"/>
      <c r="H82" s="23"/>
      <c r="I82" s="23"/>
      <c r="J82" s="23"/>
      <c r="K82" s="19" t="s">
        <v>22</v>
      </c>
      <c r="L82" s="24" t="s">
        <v>23</v>
      </c>
      <c r="M82" s="20" t="s">
        <v>23</v>
      </c>
      <c r="N82" s="21" t="s">
        <v>23</v>
      </c>
      <c r="O82" s="21" t="s">
        <v>23</v>
      </c>
      <c r="P82" s="20" t="s">
        <v>23</v>
      </c>
      <c r="Q82" s="20" t="s">
        <v>23</v>
      </c>
      <c r="R82" s="20" t="s">
        <v>22</v>
      </c>
      <c r="S82" s="20">
        <f t="shared" si="4"/>
        <v>93624</v>
      </c>
      <c r="T82" s="160"/>
    </row>
    <row r="83" spans="1:22" ht="42.75" hidden="1" x14ac:dyDescent="0.2">
      <c r="A83" s="33">
        <v>12</v>
      </c>
      <c r="B83" s="24" t="s">
        <v>100</v>
      </c>
      <c r="C83" s="30" t="s">
        <v>105</v>
      </c>
      <c r="D83" s="24">
        <v>86095618</v>
      </c>
      <c r="E83" s="137">
        <v>4453.8999999999996</v>
      </c>
      <c r="F83" s="34">
        <v>2202</v>
      </c>
      <c r="G83" s="103"/>
      <c r="H83" s="23"/>
      <c r="I83" s="23"/>
      <c r="J83" s="23"/>
      <c r="K83" s="19" t="s">
        <v>22</v>
      </c>
      <c r="L83" s="25" t="s">
        <v>23</v>
      </c>
      <c r="M83" s="20" t="s">
        <v>23</v>
      </c>
      <c r="N83" s="21" t="s">
        <v>23</v>
      </c>
      <c r="O83" s="21" t="s">
        <v>23</v>
      </c>
      <c r="P83" s="20" t="s">
        <v>23</v>
      </c>
      <c r="Q83" s="20" t="s">
        <v>23</v>
      </c>
      <c r="R83" s="20" t="s">
        <v>22</v>
      </c>
      <c r="S83" s="20">
        <f t="shared" si="4"/>
        <v>51747</v>
      </c>
      <c r="T83" s="160"/>
    </row>
    <row r="84" spans="1:22" ht="42.75" hidden="1" x14ac:dyDescent="0.2">
      <c r="A84" s="33">
        <v>13</v>
      </c>
      <c r="B84" s="24" t="s">
        <v>107</v>
      </c>
      <c r="C84" s="30" t="s">
        <v>105</v>
      </c>
      <c r="D84" s="24">
        <v>87096760</v>
      </c>
      <c r="E84" s="137">
        <v>348.9</v>
      </c>
      <c r="F84" s="34">
        <v>135</v>
      </c>
      <c r="G84" s="23">
        <v>3</v>
      </c>
      <c r="H84" s="23"/>
      <c r="I84" s="23"/>
      <c r="J84" s="23"/>
      <c r="K84" s="19" t="s">
        <v>22</v>
      </c>
      <c r="L84" s="25" t="s">
        <v>22</v>
      </c>
      <c r="M84" s="20" t="s">
        <v>23</v>
      </c>
      <c r="N84" s="21" t="s">
        <v>23</v>
      </c>
      <c r="O84" s="21" t="s">
        <v>23</v>
      </c>
      <c r="P84" s="20" t="s">
        <v>23</v>
      </c>
      <c r="Q84" s="20" t="s">
        <v>23</v>
      </c>
      <c r="R84" s="104"/>
      <c r="S84" s="20">
        <f t="shared" si="4"/>
        <v>3172.5</v>
      </c>
      <c r="T84" s="160"/>
    </row>
    <row r="85" spans="1:22" ht="42.75" hidden="1" x14ac:dyDescent="0.2">
      <c r="A85" s="33">
        <v>14</v>
      </c>
      <c r="B85" s="24" t="s">
        <v>108</v>
      </c>
      <c r="C85" s="30" t="s">
        <v>105</v>
      </c>
      <c r="D85" s="24">
        <v>88096945</v>
      </c>
      <c r="E85" s="137">
        <v>2362.5</v>
      </c>
      <c r="F85" s="34">
        <v>220</v>
      </c>
      <c r="G85" s="23"/>
      <c r="H85" s="23"/>
      <c r="I85" s="23"/>
      <c r="J85" s="23"/>
      <c r="K85" s="19" t="s">
        <v>22</v>
      </c>
      <c r="L85" s="25" t="s">
        <v>23</v>
      </c>
      <c r="M85" s="20" t="s">
        <v>23</v>
      </c>
      <c r="N85" s="21" t="s">
        <v>23</v>
      </c>
      <c r="O85" s="21" t="s">
        <v>23</v>
      </c>
      <c r="P85" s="20" t="s">
        <v>23</v>
      </c>
      <c r="Q85" s="20" t="s">
        <v>23</v>
      </c>
      <c r="R85" s="104"/>
      <c r="S85" s="20">
        <f t="shared" si="4"/>
        <v>5170</v>
      </c>
      <c r="T85" s="160"/>
    </row>
    <row r="86" spans="1:22" ht="42.75" hidden="1" x14ac:dyDescent="0.2">
      <c r="A86" s="33">
        <v>15</v>
      </c>
      <c r="B86" s="24" t="s">
        <v>109</v>
      </c>
      <c r="C86" s="30" t="s">
        <v>105</v>
      </c>
      <c r="D86" s="24">
        <v>87096735</v>
      </c>
      <c r="E86" s="137">
        <v>1097.5</v>
      </c>
      <c r="F86" s="34">
        <v>520</v>
      </c>
      <c r="G86" s="23">
        <v>10</v>
      </c>
      <c r="H86" s="23">
        <v>10</v>
      </c>
      <c r="I86" s="23"/>
      <c r="J86" s="23"/>
      <c r="K86" s="19" t="s">
        <v>22</v>
      </c>
      <c r="L86" s="19" t="s">
        <v>22</v>
      </c>
      <c r="M86" s="20" t="s">
        <v>23</v>
      </c>
      <c r="N86" s="21" t="s">
        <v>23</v>
      </c>
      <c r="O86" s="21" t="s">
        <v>23</v>
      </c>
      <c r="P86" s="20" t="s">
        <v>23</v>
      </c>
      <c r="Q86" s="20" t="s">
        <v>23</v>
      </c>
      <c r="R86" s="104"/>
      <c r="S86" s="20">
        <f t="shared" si="4"/>
        <v>12220</v>
      </c>
      <c r="T86" s="160"/>
    </row>
    <row r="87" spans="1:22" ht="13.5" hidden="1" customHeight="1" x14ac:dyDescent="0.2">
      <c r="A87" s="33">
        <v>16</v>
      </c>
      <c r="B87" s="30" t="s">
        <v>110</v>
      </c>
      <c r="C87" s="30" t="s">
        <v>111</v>
      </c>
      <c r="D87" s="30">
        <v>86052741</v>
      </c>
      <c r="E87" s="135">
        <v>1882.3</v>
      </c>
      <c r="F87" s="18">
        <v>1510</v>
      </c>
      <c r="G87" s="23"/>
      <c r="H87" s="23"/>
      <c r="I87" s="23"/>
      <c r="J87" s="23"/>
      <c r="K87" s="19" t="s">
        <v>22</v>
      </c>
      <c r="L87" s="25" t="s">
        <v>23</v>
      </c>
      <c r="M87" s="20" t="s">
        <v>23</v>
      </c>
      <c r="N87" s="21" t="s">
        <v>23</v>
      </c>
      <c r="O87" s="21" t="s">
        <v>23</v>
      </c>
      <c r="P87" s="20" t="s">
        <v>23</v>
      </c>
      <c r="Q87" s="20" t="s">
        <v>23</v>
      </c>
      <c r="R87" s="20"/>
      <c r="S87" s="20">
        <f t="shared" si="4"/>
        <v>35485</v>
      </c>
      <c r="T87" s="160"/>
    </row>
    <row r="88" spans="1:22" ht="13.5" hidden="1" customHeight="1" x14ac:dyDescent="0.2">
      <c r="A88" s="33">
        <v>17</v>
      </c>
      <c r="B88" s="24" t="s">
        <v>112</v>
      </c>
      <c r="C88" s="30" t="s">
        <v>113</v>
      </c>
      <c r="D88" s="24">
        <v>84017228</v>
      </c>
      <c r="E88" s="137">
        <v>2412</v>
      </c>
      <c r="F88" s="34">
        <v>1940</v>
      </c>
      <c r="G88" s="23">
        <v>10</v>
      </c>
      <c r="H88" s="23">
        <v>10</v>
      </c>
      <c r="I88" s="23"/>
      <c r="J88" s="23"/>
      <c r="K88" s="19" t="s">
        <v>22</v>
      </c>
      <c r="L88" s="25" t="s">
        <v>22</v>
      </c>
      <c r="M88" s="20" t="s">
        <v>23</v>
      </c>
      <c r="N88" s="21" t="s">
        <v>23</v>
      </c>
      <c r="O88" s="21" t="s">
        <v>23</v>
      </c>
      <c r="P88" s="20" t="s">
        <v>23</v>
      </c>
      <c r="Q88" s="20" t="s">
        <v>23</v>
      </c>
      <c r="R88" s="20"/>
      <c r="S88" s="20">
        <f t="shared" si="4"/>
        <v>45590</v>
      </c>
      <c r="T88" s="160"/>
    </row>
    <row r="89" spans="1:22" ht="13.5" hidden="1" customHeight="1" x14ac:dyDescent="0.2">
      <c r="A89" s="33">
        <v>18</v>
      </c>
      <c r="B89" s="24" t="s">
        <v>114</v>
      </c>
      <c r="C89" s="30" t="s">
        <v>113</v>
      </c>
      <c r="D89" s="24">
        <v>95017144</v>
      </c>
      <c r="E89" s="137">
        <v>110.5</v>
      </c>
      <c r="F89" s="34">
        <v>40</v>
      </c>
      <c r="G89" s="23">
        <v>10</v>
      </c>
      <c r="H89" s="23">
        <v>10</v>
      </c>
      <c r="I89" s="23"/>
      <c r="J89" s="23"/>
      <c r="K89" s="19" t="s">
        <v>22</v>
      </c>
      <c r="L89" s="25" t="s">
        <v>22</v>
      </c>
      <c r="M89" s="20" t="s">
        <v>23</v>
      </c>
      <c r="N89" s="21" t="s">
        <v>23</v>
      </c>
      <c r="O89" s="21" t="s">
        <v>23</v>
      </c>
      <c r="P89" s="20" t="s">
        <v>23</v>
      </c>
      <c r="Q89" s="20" t="s">
        <v>23</v>
      </c>
      <c r="R89" s="20" t="s">
        <v>22</v>
      </c>
      <c r="S89" s="20">
        <f t="shared" si="4"/>
        <v>940</v>
      </c>
      <c r="T89" s="160"/>
    </row>
    <row r="90" spans="1:22" ht="13.5" hidden="1" customHeight="1" x14ac:dyDescent="0.2">
      <c r="A90" s="33">
        <v>19</v>
      </c>
      <c r="B90" s="24" t="s">
        <v>115</v>
      </c>
      <c r="C90" s="30" t="s">
        <v>113</v>
      </c>
      <c r="D90" s="24">
        <v>93017543</v>
      </c>
      <c r="E90" s="137">
        <v>448.1</v>
      </c>
      <c r="F90" s="34">
        <v>413</v>
      </c>
      <c r="G90" s="23"/>
      <c r="H90" s="23"/>
      <c r="I90" s="23"/>
      <c r="J90" s="23"/>
      <c r="K90" s="19" t="s">
        <v>22</v>
      </c>
      <c r="L90" s="25" t="s">
        <v>23</v>
      </c>
      <c r="M90" s="20" t="s">
        <v>23</v>
      </c>
      <c r="N90" s="21" t="s">
        <v>23</v>
      </c>
      <c r="O90" s="21" t="s">
        <v>23</v>
      </c>
      <c r="P90" s="20" t="s">
        <v>23</v>
      </c>
      <c r="Q90" s="20" t="s">
        <v>23</v>
      </c>
      <c r="R90" s="20" t="s">
        <v>22</v>
      </c>
      <c r="S90" s="20">
        <f t="shared" si="4"/>
        <v>9705.5</v>
      </c>
      <c r="T90" s="160"/>
    </row>
    <row r="91" spans="1:22" ht="13.5" hidden="1" customHeight="1" x14ac:dyDescent="0.2">
      <c r="A91" s="33">
        <v>20</v>
      </c>
      <c r="B91" s="24" t="s">
        <v>116</v>
      </c>
      <c r="C91" s="30" t="s">
        <v>113</v>
      </c>
      <c r="D91" s="24">
        <v>95017288</v>
      </c>
      <c r="E91" s="137">
        <v>34.799999999999997</v>
      </c>
      <c r="F91" s="34">
        <v>34</v>
      </c>
      <c r="G91" s="23"/>
      <c r="H91" s="23"/>
      <c r="I91" s="23"/>
      <c r="J91" s="23"/>
      <c r="K91" s="19" t="s">
        <v>22</v>
      </c>
      <c r="L91" s="25" t="s">
        <v>23</v>
      </c>
      <c r="M91" s="20" t="s">
        <v>23</v>
      </c>
      <c r="N91" s="21" t="s">
        <v>23</v>
      </c>
      <c r="O91" s="21" t="s">
        <v>23</v>
      </c>
      <c r="P91" s="20" t="s">
        <v>23</v>
      </c>
      <c r="Q91" s="20" t="s">
        <v>23</v>
      </c>
      <c r="R91" s="20"/>
      <c r="S91" s="20">
        <f t="shared" si="4"/>
        <v>799</v>
      </c>
      <c r="T91" s="160"/>
    </row>
    <row r="92" spans="1:22" ht="13.5" hidden="1" customHeight="1" x14ac:dyDescent="0.2">
      <c r="A92" s="33">
        <v>21</v>
      </c>
      <c r="B92" s="24" t="s">
        <v>117</v>
      </c>
      <c r="C92" s="30" t="s">
        <v>113</v>
      </c>
      <c r="D92" s="24">
        <v>95017290</v>
      </c>
      <c r="E92" s="137">
        <v>450</v>
      </c>
      <c r="F92" s="34">
        <v>83</v>
      </c>
      <c r="G92" s="23"/>
      <c r="H92" s="23"/>
      <c r="I92" s="23"/>
      <c r="J92" s="23"/>
      <c r="K92" s="19" t="s">
        <v>22</v>
      </c>
      <c r="L92" s="25" t="s">
        <v>23</v>
      </c>
      <c r="M92" s="20" t="s">
        <v>23</v>
      </c>
      <c r="N92" s="21" t="s">
        <v>23</v>
      </c>
      <c r="O92" s="21" t="s">
        <v>23</v>
      </c>
      <c r="P92" s="20" t="s">
        <v>23</v>
      </c>
      <c r="Q92" s="20" t="s">
        <v>23</v>
      </c>
      <c r="R92" s="20"/>
      <c r="S92" s="20">
        <f t="shared" si="4"/>
        <v>1950.5</v>
      </c>
      <c r="T92" s="160"/>
    </row>
    <row r="93" spans="1:22" ht="13.5" hidden="1" customHeight="1" x14ac:dyDescent="0.2">
      <c r="A93" s="33">
        <v>22</v>
      </c>
      <c r="B93" s="24" t="s">
        <v>112</v>
      </c>
      <c r="C93" s="30" t="s">
        <v>118</v>
      </c>
      <c r="D93" s="24">
        <v>89043625</v>
      </c>
      <c r="E93" s="137">
        <v>900</v>
      </c>
      <c r="F93" s="34">
        <v>405</v>
      </c>
      <c r="G93" s="105"/>
      <c r="H93" s="105"/>
      <c r="I93" s="105"/>
      <c r="J93" s="105"/>
      <c r="K93" s="19" t="s">
        <v>22</v>
      </c>
      <c r="L93" s="25" t="s">
        <v>23</v>
      </c>
      <c r="M93" s="20" t="s">
        <v>23</v>
      </c>
      <c r="N93" s="21" t="s">
        <v>23</v>
      </c>
      <c r="O93" s="21" t="s">
        <v>23</v>
      </c>
      <c r="P93" s="20" t="s">
        <v>23</v>
      </c>
      <c r="Q93" s="20" t="s">
        <v>23</v>
      </c>
      <c r="R93" s="20"/>
      <c r="S93" s="20">
        <f t="shared" si="4"/>
        <v>9517.5</v>
      </c>
      <c r="T93" s="160"/>
    </row>
    <row r="94" spans="1:22" ht="13.5" hidden="1" customHeight="1" x14ac:dyDescent="0.2">
      <c r="A94" s="33">
        <v>23</v>
      </c>
      <c r="B94" s="24" t="s">
        <v>112</v>
      </c>
      <c r="C94" s="30" t="s">
        <v>119</v>
      </c>
      <c r="D94" s="24">
        <v>94017282</v>
      </c>
      <c r="E94" s="137">
        <v>738</v>
      </c>
      <c r="F94" s="34">
        <v>321</v>
      </c>
      <c r="G94" s="24"/>
      <c r="H94" s="24"/>
      <c r="I94" s="24"/>
      <c r="J94" s="24"/>
      <c r="K94" s="19" t="s">
        <v>22</v>
      </c>
      <c r="L94" s="25" t="s">
        <v>23</v>
      </c>
      <c r="M94" s="20" t="s">
        <v>23</v>
      </c>
      <c r="N94" s="21" t="s">
        <v>23</v>
      </c>
      <c r="O94" s="21" t="s">
        <v>23</v>
      </c>
      <c r="P94" s="20" t="s">
        <v>23</v>
      </c>
      <c r="Q94" s="20" t="s">
        <v>23</v>
      </c>
      <c r="R94" s="20"/>
      <c r="S94" s="20">
        <f t="shared" si="4"/>
        <v>7543.5</v>
      </c>
      <c r="T94" s="160"/>
    </row>
    <row r="95" spans="1:22" ht="13.5" hidden="1" customHeight="1" x14ac:dyDescent="0.2">
      <c r="A95" s="33">
        <v>24</v>
      </c>
      <c r="B95" s="24" t="s">
        <v>116</v>
      </c>
      <c r="C95" s="30" t="s">
        <v>120</v>
      </c>
      <c r="D95" s="24" t="s">
        <v>121</v>
      </c>
      <c r="E95" s="137">
        <v>64</v>
      </c>
      <c r="F95" s="34">
        <v>45</v>
      </c>
      <c r="G95" s="23">
        <v>5</v>
      </c>
      <c r="H95" s="23">
        <v>5</v>
      </c>
      <c r="I95" s="23"/>
      <c r="J95" s="23"/>
      <c r="K95" s="19" t="s">
        <v>22</v>
      </c>
      <c r="L95" s="25" t="s">
        <v>22</v>
      </c>
      <c r="M95" s="20" t="s">
        <v>23</v>
      </c>
      <c r="N95" s="21" t="s">
        <v>23</v>
      </c>
      <c r="O95" s="21" t="s">
        <v>23</v>
      </c>
      <c r="P95" s="20" t="s">
        <v>23</v>
      </c>
      <c r="Q95" s="20" t="s">
        <v>23</v>
      </c>
      <c r="R95" s="20"/>
      <c r="S95" s="20">
        <f t="shared" si="4"/>
        <v>1057.5</v>
      </c>
      <c r="T95" s="160"/>
    </row>
    <row r="96" spans="1:22" s="27" customFormat="1" ht="15" hidden="1" x14ac:dyDescent="0.2">
      <c r="A96" s="106"/>
      <c r="B96" s="107" t="s">
        <v>122</v>
      </c>
      <c r="C96" s="108"/>
      <c r="D96" s="109"/>
      <c r="E96" s="145"/>
      <c r="F96" s="110">
        <f>SUM(F72:F95)</f>
        <v>24398</v>
      </c>
      <c r="G96" s="110">
        <f>SUM(G72:G95)</f>
        <v>4588</v>
      </c>
      <c r="H96" s="110">
        <f>SUM(H72:H95)</f>
        <v>105</v>
      </c>
      <c r="I96" s="110"/>
      <c r="J96" s="110"/>
      <c r="K96" s="111"/>
      <c r="L96" s="111"/>
      <c r="M96" s="111"/>
      <c r="N96" s="111"/>
      <c r="O96" s="111"/>
      <c r="P96" s="111"/>
      <c r="Q96" s="111"/>
      <c r="R96" s="111"/>
      <c r="S96" s="112">
        <f>SUM(S72:S95)</f>
        <v>573353</v>
      </c>
      <c r="T96" s="160"/>
      <c r="V96" s="28"/>
    </row>
    <row r="97" spans="1:22" s="27" customFormat="1" ht="18" hidden="1" x14ac:dyDescent="0.2">
      <c r="A97" s="113"/>
      <c r="B97" s="114"/>
      <c r="C97" s="115"/>
      <c r="D97" s="116"/>
      <c r="E97" s="146"/>
      <c r="F97" s="117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9"/>
      <c r="T97" s="120"/>
      <c r="V97" s="28"/>
    </row>
    <row r="98" spans="1:22" s="27" customFormat="1" ht="18" hidden="1" x14ac:dyDescent="0.2">
      <c r="A98" s="113"/>
      <c r="B98" s="114"/>
      <c r="C98" s="115"/>
      <c r="D98" s="116"/>
      <c r="E98" s="146"/>
      <c r="F98" s="117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9"/>
      <c r="T98" s="120"/>
      <c r="V98" s="28"/>
    </row>
    <row r="99" spans="1:22" s="27" customFormat="1" ht="18" hidden="1" x14ac:dyDescent="0.2">
      <c r="A99" s="106"/>
      <c r="B99" s="107"/>
      <c r="C99" s="108"/>
      <c r="D99" s="109"/>
      <c r="E99" s="147"/>
      <c r="F99" s="110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2"/>
      <c r="T99" s="121"/>
      <c r="V99" s="28"/>
    </row>
    <row r="100" spans="1:22" ht="15.75" hidden="1" thickBot="1" x14ac:dyDescent="0.3">
      <c r="A100" s="122"/>
      <c r="B100" s="123" t="s">
        <v>123</v>
      </c>
      <c r="C100" s="123"/>
      <c r="D100" s="123"/>
      <c r="E100" s="148" t="e">
        <f>E96+E70+E49+E41+E33+#REF!</f>
        <v>#REF!</v>
      </c>
      <c r="F100" s="124" t="e">
        <f>F96+F70+F49+F41+F33+#REF!</f>
        <v>#REF!</v>
      </c>
      <c r="G100" s="124" t="e">
        <f>G96+G70+G49+G41+G33+#REF!</f>
        <v>#REF!</v>
      </c>
      <c r="H100" s="124" t="e">
        <f>H96+H70+H49+H41+H33+#REF!</f>
        <v>#REF!</v>
      </c>
      <c r="I100" s="124"/>
      <c r="J100" s="124"/>
      <c r="K100" s="123"/>
      <c r="L100" s="123"/>
      <c r="M100" s="123"/>
      <c r="N100" s="123"/>
      <c r="O100" s="123"/>
      <c r="P100" s="123"/>
      <c r="Q100" s="123"/>
      <c r="R100" s="123"/>
      <c r="S100" s="123"/>
      <c r="T100" s="125"/>
    </row>
    <row r="101" spans="1:22" ht="14.25" hidden="1" x14ac:dyDescent="0.2">
      <c r="A101" s="1"/>
      <c r="B101" s="1"/>
      <c r="C101" s="1"/>
      <c r="D101" s="1"/>
      <c r="E101" s="134"/>
      <c r="F101" s="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22" ht="14.25" hidden="1" x14ac:dyDescent="0.2">
      <c r="A102" s="1"/>
      <c r="B102" s="1"/>
      <c r="C102" s="1"/>
      <c r="D102" s="1"/>
      <c r="E102" s="134"/>
      <c r="F102" s="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22" ht="14.25" hidden="1" x14ac:dyDescent="0.2">
      <c r="A103" s="1"/>
      <c r="B103" s="1"/>
      <c r="C103" s="1"/>
      <c r="D103" s="1"/>
      <c r="E103" s="134"/>
      <c r="F103" s="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22" ht="14.25" hidden="1" x14ac:dyDescent="0.2">
      <c r="A104" s="1"/>
      <c r="B104" s="1"/>
      <c r="C104" s="1"/>
      <c r="D104" s="1"/>
      <c r="E104" s="134"/>
      <c r="F104" s="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22" ht="14.25" hidden="1" x14ac:dyDescent="0.2">
      <c r="A105" s="1"/>
      <c r="B105" s="1"/>
      <c r="C105" s="1"/>
      <c r="D105" s="1"/>
      <c r="E105" s="134"/>
      <c r="F105" s="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22" ht="14.25" hidden="1" x14ac:dyDescent="0.2">
      <c r="A106" s="1"/>
      <c r="B106" s="1"/>
      <c r="C106" s="1"/>
      <c r="D106" s="1"/>
      <c r="E106" s="134"/>
      <c r="F106" s="4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22" ht="14.25" hidden="1" x14ac:dyDescent="0.2">
      <c r="A107" s="1"/>
      <c r="B107" s="1"/>
      <c r="C107" s="1"/>
      <c r="D107" s="1"/>
      <c r="E107" s="134"/>
      <c r="F107" s="4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22" ht="14.25" hidden="1" x14ac:dyDescent="0.2">
      <c r="A108" s="1"/>
      <c r="B108" s="1"/>
      <c r="C108" s="1"/>
      <c r="D108" s="1"/>
      <c r="E108" s="134"/>
      <c r="F108" s="4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22" ht="14.25" hidden="1" x14ac:dyDescent="0.2">
      <c r="A109" s="1"/>
      <c r="B109" s="1"/>
      <c r="C109" s="1"/>
      <c r="D109" s="1"/>
      <c r="E109" s="134"/>
      <c r="F109" s="4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22" ht="14.25" hidden="1" x14ac:dyDescent="0.2">
      <c r="A110" s="1"/>
      <c r="B110" s="1"/>
      <c r="C110" s="1"/>
      <c r="D110" s="1"/>
      <c r="E110" s="134"/>
      <c r="F110" s="4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22" ht="14.25" hidden="1" x14ac:dyDescent="0.2">
      <c r="A111" s="1"/>
      <c r="B111" s="1"/>
      <c r="C111" s="1"/>
      <c r="D111" s="1"/>
      <c r="E111" s="134"/>
      <c r="F111" s="4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22" ht="14.25" hidden="1" x14ac:dyDescent="0.2">
      <c r="A112" s="1"/>
      <c r="B112" s="1"/>
      <c r="C112" s="1"/>
      <c r="D112" s="1"/>
      <c r="E112" s="134"/>
      <c r="F112" s="4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4.25" hidden="1" x14ac:dyDescent="0.2">
      <c r="A113" s="1"/>
      <c r="B113" s="1"/>
      <c r="C113" s="1"/>
      <c r="D113" s="1"/>
      <c r="E113" s="134"/>
      <c r="F113" s="4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4.25" hidden="1" x14ac:dyDescent="0.2">
      <c r="A114" s="1"/>
      <c r="B114" s="1"/>
      <c r="C114" s="1"/>
      <c r="D114" s="1"/>
      <c r="E114" s="134"/>
      <c r="F114" s="4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4.25" hidden="1" x14ac:dyDescent="0.2">
      <c r="A115" s="1"/>
      <c r="B115" s="1"/>
      <c r="C115" s="1"/>
      <c r="D115" s="1"/>
      <c r="E115" s="134"/>
      <c r="F115" s="4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4.25" hidden="1" x14ac:dyDescent="0.2">
      <c r="A116" s="1"/>
      <c r="B116" s="1"/>
      <c r="C116" s="1"/>
      <c r="D116" s="1"/>
      <c r="E116" s="134"/>
      <c r="F116" s="4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4.25" hidden="1" x14ac:dyDescent="0.2">
      <c r="A117" s="1"/>
      <c r="B117" s="1"/>
      <c r="C117" s="1"/>
      <c r="D117" s="1"/>
      <c r="E117" s="134"/>
      <c r="F117" s="4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4.25" hidden="1" x14ac:dyDescent="0.2">
      <c r="A118" s="1"/>
      <c r="B118" s="1"/>
      <c r="C118" s="1"/>
      <c r="D118" s="1"/>
      <c r="E118" s="134"/>
      <c r="F118" s="4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4.25" hidden="1" x14ac:dyDescent="0.2">
      <c r="A119" s="1"/>
      <c r="B119" s="1"/>
      <c r="C119" s="1"/>
      <c r="D119" s="1"/>
      <c r="E119" s="134"/>
      <c r="F119" s="4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4.25" hidden="1" x14ac:dyDescent="0.2">
      <c r="A120" s="1"/>
      <c r="B120" s="1"/>
      <c r="C120" s="1"/>
      <c r="D120" s="1"/>
      <c r="E120" s="134"/>
      <c r="F120" s="4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4.25" hidden="1" x14ac:dyDescent="0.2">
      <c r="A121" s="1"/>
      <c r="B121" s="1"/>
      <c r="C121" s="1"/>
      <c r="D121" s="1"/>
      <c r="E121" s="134"/>
      <c r="F121" s="4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4.25" hidden="1" x14ac:dyDescent="0.2">
      <c r="A122" s="1"/>
      <c r="B122" s="1"/>
      <c r="C122" s="1"/>
      <c r="D122" s="1"/>
      <c r="E122" s="134"/>
      <c r="F122" s="4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4.25" hidden="1" x14ac:dyDescent="0.2">
      <c r="A123" s="1"/>
      <c r="B123" s="1"/>
      <c r="C123" s="1"/>
      <c r="D123" s="1"/>
      <c r="E123" s="134"/>
      <c r="F123" s="4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4.25" hidden="1" x14ac:dyDescent="0.2">
      <c r="A124" s="1"/>
      <c r="B124" s="1"/>
      <c r="C124" s="1"/>
      <c r="D124" s="1"/>
      <c r="E124" s="134"/>
      <c r="F124" s="4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4.25" hidden="1" x14ac:dyDescent="0.2">
      <c r="A125" s="1"/>
      <c r="B125" s="1"/>
      <c r="C125" s="1"/>
      <c r="D125" s="1"/>
      <c r="E125" s="134"/>
      <c r="F125" s="4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4.25" hidden="1" x14ac:dyDescent="0.2">
      <c r="A126" s="1"/>
      <c r="B126" s="1"/>
      <c r="C126" s="1"/>
      <c r="D126" s="1"/>
      <c r="E126" s="134"/>
      <c r="F126" s="4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4.25" hidden="1" x14ac:dyDescent="0.2">
      <c r="A127" s="1"/>
      <c r="B127" s="1"/>
      <c r="C127" s="1"/>
      <c r="D127" s="1"/>
      <c r="E127" s="134"/>
      <c r="F127" s="4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4.25" hidden="1" x14ac:dyDescent="0.2">
      <c r="A128" s="1"/>
      <c r="B128" s="1"/>
      <c r="C128" s="1"/>
      <c r="D128" s="1"/>
      <c r="E128" s="134"/>
      <c r="F128" s="4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24" ht="14.25" hidden="1" x14ac:dyDescent="0.2">
      <c r="A129" s="1"/>
      <c r="B129" s="1"/>
      <c r="C129" s="1"/>
      <c r="D129" s="1"/>
      <c r="E129" s="134"/>
      <c r="F129" s="4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24" ht="14.25" hidden="1" x14ac:dyDescent="0.2">
      <c r="A130" s="1"/>
      <c r="B130" s="1"/>
      <c r="C130" s="1"/>
      <c r="D130" s="1"/>
      <c r="E130" s="134"/>
      <c r="F130" s="4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24" ht="14.25" hidden="1" x14ac:dyDescent="0.2">
      <c r="A131" s="1"/>
      <c r="B131" s="1"/>
      <c r="C131" s="1"/>
      <c r="D131" s="1"/>
      <c r="E131" s="134"/>
      <c r="F131" s="4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24" ht="14.25" hidden="1" x14ac:dyDescent="0.2">
      <c r="A132" s="1"/>
      <c r="B132" s="1"/>
      <c r="C132" s="1"/>
      <c r="D132" s="1"/>
      <c r="E132" s="134"/>
      <c r="F132" s="4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24" ht="14.25" hidden="1" x14ac:dyDescent="0.2">
      <c r="A133" s="1"/>
      <c r="B133" s="1"/>
      <c r="C133" s="1"/>
      <c r="D133" s="1"/>
      <c r="E133" s="134"/>
      <c r="F133" s="4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24" ht="14.25" hidden="1" x14ac:dyDescent="0.2">
      <c r="A134" s="1"/>
      <c r="B134" s="1"/>
      <c r="C134" s="1"/>
      <c r="D134" s="1"/>
      <c r="E134" s="134"/>
      <c r="F134" s="4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24" ht="14.25" hidden="1" x14ac:dyDescent="0.2">
      <c r="A135" s="1"/>
      <c r="B135" s="1"/>
      <c r="C135" s="1"/>
      <c r="D135" s="1"/>
      <c r="E135" s="134"/>
      <c r="F135" s="4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24" ht="14.25" hidden="1" x14ac:dyDescent="0.2">
      <c r="A136" s="1"/>
      <c r="B136" s="1"/>
      <c r="C136" s="1"/>
      <c r="D136" s="1"/>
      <c r="E136" s="134"/>
      <c r="F136" s="4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24" ht="15" customHeight="1" x14ac:dyDescent="0.2">
      <c r="A137" s="1"/>
      <c r="B137" s="1"/>
      <c r="C137" s="1"/>
      <c r="D137" s="1"/>
      <c r="E137" s="134"/>
      <c r="F137" s="4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X137" s="126"/>
    </row>
    <row r="138" spans="1:24" ht="14.25" x14ac:dyDescent="0.2">
      <c r="A138" s="1"/>
      <c r="B138" s="1"/>
      <c r="C138" s="1"/>
      <c r="D138" s="1"/>
      <c r="E138" s="134"/>
      <c r="F138" s="4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24" ht="7.5" customHeight="1" x14ac:dyDescent="0.2">
      <c r="A139" s="1"/>
      <c r="B139" s="1"/>
      <c r="C139" s="1"/>
      <c r="D139" s="1"/>
      <c r="E139" s="134"/>
      <c r="F139" s="4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24" ht="15" x14ac:dyDescent="0.25">
      <c r="A140" s="1"/>
      <c r="B140" s="127"/>
      <c r="C140" s="1"/>
      <c r="D140" s="1"/>
      <c r="E140" s="134"/>
      <c r="F140" s="155"/>
      <c r="G140" s="155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24" ht="15" x14ac:dyDescent="0.25">
      <c r="A141" s="1"/>
      <c r="B141" s="127"/>
      <c r="C141" s="127"/>
      <c r="D141" s="127"/>
      <c r="E141" s="149"/>
      <c r="F141" s="128"/>
      <c r="G141" s="127"/>
      <c r="H141" s="127"/>
      <c r="I141" s="127"/>
      <c r="J141" s="127"/>
      <c r="K141" s="1"/>
      <c r="L141" s="1"/>
      <c r="M141" s="1"/>
      <c r="N141" s="1"/>
      <c r="O141" s="1"/>
      <c r="P141" s="1"/>
      <c r="Q141" s="1"/>
      <c r="R141" s="1"/>
      <c r="S141" s="1"/>
    </row>
    <row r="142" spans="1:24" ht="12.75" hidden="1" customHeight="1" x14ac:dyDescent="0.25">
      <c r="A142" s="1"/>
      <c r="B142" s="127"/>
      <c r="C142" s="127"/>
      <c r="D142" s="127"/>
      <c r="E142" s="149"/>
      <c r="F142" s="155"/>
      <c r="G142" s="155"/>
      <c r="H142" s="155"/>
      <c r="I142" s="155"/>
      <c r="J142" s="155"/>
      <c r="K142" s="1"/>
      <c r="L142" s="1"/>
      <c r="M142" s="1"/>
      <c r="N142" s="1"/>
      <c r="O142" s="1"/>
      <c r="P142" s="1"/>
      <c r="Q142" s="1"/>
      <c r="R142" s="1"/>
      <c r="S142" s="1"/>
    </row>
    <row r="143" spans="1:24" ht="15" hidden="1" x14ac:dyDescent="0.25">
      <c r="A143" s="1"/>
      <c r="B143" s="127"/>
      <c r="C143" s="127"/>
      <c r="D143" s="127"/>
      <c r="E143" s="149"/>
      <c r="F143" s="128"/>
      <c r="G143" s="127"/>
      <c r="H143" s="127"/>
      <c r="I143" s="127"/>
      <c r="J143" s="127"/>
      <c r="K143" s="1"/>
      <c r="L143" s="1"/>
      <c r="M143" s="1"/>
      <c r="N143" s="1"/>
      <c r="O143" s="1"/>
      <c r="P143" s="1"/>
      <c r="Q143" s="1"/>
      <c r="R143" s="1"/>
      <c r="S143" s="1"/>
    </row>
    <row r="144" spans="1:24" ht="15" x14ac:dyDescent="0.25">
      <c r="A144" s="1"/>
      <c r="B144" s="127"/>
      <c r="C144" s="127"/>
      <c r="D144" s="127"/>
      <c r="E144" s="149"/>
      <c r="F144" s="129"/>
      <c r="G144" s="127"/>
      <c r="H144" s="127"/>
      <c r="I144" s="127"/>
      <c r="J144" s="127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" x14ac:dyDescent="0.25">
      <c r="A145" s="1"/>
      <c r="B145" s="127"/>
      <c r="C145" s="127"/>
      <c r="D145" s="127"/>
      <c r="E145" s="149"/>
      <c r="F145" s="129"/>
      <c r="G145" s="127"/>
      <c r="H145" s="127"/>
      <c r="I145" s="127"/>
      <c r="J145" s="127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5" x14ac:dyDescent="0.25">
      <c r="A146" s="1"/>
      <c r="B146" s="127"/>
      <c r="C146" s="127"/>
      <c r="D146" s="127"/>
      <c r="E146" s="149"/>
      <c r="F146" s="155"/>
      <c r="G146" s="155"/>
      <c r="H146" s="127"/>
      <c r="I146" s="127"/>
      <c r="J146" s="127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" x14ac:dyDescent="0.25">
      <c r="A147" s="1"/>
      <c r="B147" s="127"/>
      <c r="C147" s="127"/>
      <c r="D147" s="127"/>
      <c r="E147" s="149"/>
      <c r="F147" s="128"/>
      <c r="G147" s="127"/>
      <c r="H147" s="127"/>
      <c r="I147" s="127"/>
      <c r="J147" s="127"/>
      <c r="K147" s="1"/>
      <c r="L147" s="1"/>
      <c r="M147" s="1"/>
      <c r="N147" s="1"/>
      <c r="O147" s="1"/>
      <c r="P147" s="1"/>
      <c r="Q147" s="1"/>
      <c r="R147" s="1"/>
      <c r="S147" s="1"/>
    </row>
    <row r="148" spans="1:19" x14ac:dyDescent="0.2">
      <c r="B148" s="130"/>
      <c r="C148" s="130"/>
      <c r="D148" s="130"/>
      <c r="E148" s="150"/>
      <c r="F148" s="131"/>
      <c r="G148" s="130"/>
      <c r="H148" s="130"/>
      <c r="I148" s="130"/>
      <c r="J148" s="130"/>
    </row>
  </sheetData>
  <mergeCells count="34">
    <mergeCell ref="F2:I2"/>
    <mergeCell ref="A5:R5"/>
    <mergeCell ref="A6:A8"/>
    <mergeCell ref="B6:B8"/>
    <mergeCell ref="C6:C8"/>
    <mergeCell ref="D6:D8"/>
    <mergeCell ref="E6:E8"/>
    <mergeCell ref="F6:H6"/>
    <mergeCell ref="I6:I8"/>
    <mergeCell ref="J6:J8"/>
    <mergeCell ref="K6:R6"/>
    <mergeCell ref="J2:M2"/>
    <mergeCell ref="D3:J3"/>
    <mergeCell ref="T6:T8"/>
    <mergeCell ref="F7:F8"/>
    <mergeCell ref="G7:H7"/>
    <mergeCell ref="A34:S34"/>
    <mergeCell ref="T34:T41"/>
    <mergeCell ref="A9:S9"/>
    <mergeCell ref="T9:T33"/>
    <mergeCell ref="B27:D27"/>
    <mergeCell ref="B32:D32"/>
    <mergeCell ref="G32:I32"/>
    <mergeCell ref="K32:L32"/>
    <mergeCell ref="K33:L33"/>
    <mergeCell ref="F140:G140"/>
    <mergeCell ref="F142:J142"/>
    <mergeCell ref="F146:G146"/>
    <mergeCell ref="A42:S42"/>
    <mergeCell ref="T42:T49"/>
    <mergeCell ref="A50:S50"/>
    <mergeCell ref="T50:T70"/>
    <mergeCell ref="A71:S71"/>
    <mergeCell ref="T71:T96"/>
  </mergeCells>
  <pageMargins left="0.19685039370078741" right="0.19685039370078741" top="0.19685039370078741" bottom="0.19685039370078741" header="0.51181102362204722" footer="0.51181102362204722"/>
  <pageSetup paperSize="9" scale="62" orientation="portrait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услуг </vt:lpstr>
      <vt:lpstr>'Перечень услуг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2015-11-27T11:20:19Z</cp:lastPrinted>
  <dcterms:created xsi:type="dcterms:W3CDTF">2014-11-10T05:23:38Z</dcterms:created>
  <dcterms:modified xsi:type="dcterms:W3CDTF">2015-11-27T11:20:38Z</dcterms:modified>
</cp:coreProperties>
</file>